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bet_h\Downloads\"/>
    </mc:Choice>
  </mc:AlternateContent>
  <xr:revisionPtr revIDLastSave="0" documentId="8_{E62F84F2-8EE7-473F-BC44-01C199F7A78C}" xr6:coauthVersionLast="47" xr6:coauthVersionMax="47" xr10:uidLastSave="{00000000-0000-0000-0000-000000000000}"/>
  <bookViews>
    <workbookView xWindow="-110" yWindow="-110" windowWidth="19420" windowHeight="10420" xr2:uid="{DD0AFA77-D229-9549-88B0-7E045ABEFE21}"/>
  </bookViews>
  <sheets>
    <sheet name="Supple file2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9" i="3" l="1"/>
  <c r="J110" i="3"/>
  <c r="J111" i="3"/>
  <c r="J114" i="3"/>
  <c r="J115" i="3"/>
  <c r="J116" i="3"/>
  <c r="J118" i="3"/>
  <c r="J119" i="3"/>
  <c r="J120" i="3"/>
  <c r="J121" i="3"/>
  <c r="J123" i="3"/>
  <c r="J124" i="3"/>
  <c r="I124" i="3" l="1"/>
  <c r="I116" i="3"/>
  <c r="I115" i="3"/>
  <c r="I114" i="3"/>
  <c r="I111" i="3"/>
  <c r="I110" i="3"/>
  <c r="I109" i="3"/>
  <c r="I121" i="3"/>
  <c r="I120" i="3"/>
  <c r="I119" i="3"/>
  <c r="I118" i="3"/>
  <c r="I123" i="3"/>
  <c r="P111" i="3"/>
  <c r="P112" i="3"/>
  <c r="P113" i="3"/>
  <c r="P116" i="3"/>
  <c r="P117" i="3"/>
  <c r="P118" i="3"/>
  <c r="P120" i="3"/>
  <c r="P121" i="3"/>
  <c r="P122" i="3"/>
  <c r="P123" i="3"/>
  <c r="O123" i="3"/>
  <c r="O122" i="3"/>
  <c r="O121" i="3"/>
  <c r="O120" i="3"/>
  <c r="O118" i="3"/>
  <c r="O117" i="3"/>
  <c r="O116" i="3"/>
  <c r="O113" i="3"/>
  <c r="O112" i="3"/>
  <c r="O111" i="3"/>
  <c r="N123" i="3"/>
  <c r="N122" i="3"/>
  <c r="N121" i="3"/>
  <c r="N120" i="3"/>
  <c r="N118" i="3"/>
  <c r="N117" i="3"/>
  <c r="N116" i="3"/>
  <c r="N113" i="3"/>
  <c r="N112" i="3"/>
  <c r="N111" i="3"/>
  <c r="M123" i="3" l="1"/>
  <c r="M122" i="3"/>
  <c r="M121" i="3"/>
  <c r="M120" i="3"/>
  <c r="M118" i="3"/>
  <c r="M117" i="3"/>
  <c r="M116" i="3"/>
  <c r="M113" i="3"/>
  <c r="M112" i="3"/>
  <c r="M111" i="3"/>
  <c r="Y119" i="3"/>
  <c r="Y120" i="3"/>
  <c r="Y121" i="3"/>
  <c r="Y122" i="3"/>
  <c r="Y124" i="3"/>
  <c r="Y125" i="3"/>
  <c r="X119" i="3"/>
  <c r="X120" i="3"/>
  <c r="X121" i="3"/>
  <c r="X122" i="3"/>
  <c r="X124" i="3"/>
  <c r="X125" i="3"/>
  <c r="W119" i="3"/>
  <c r="W120" i="3"/>
  <c r="W121" i="3"/>
  <c r="W122" i="3"/>
  <c r="W124" i="3"/>
  <c r="W125" i="3"/>
  <c r="T125" i="3"/>
  <c r="S125" i="3"/>
  <c r="T124" i="3"/>
  <c r="S124" i="3"/>
  <c r="T122" i="3"/>
  <c r="S122" i="3"/>
  <c r="T121" i="3"/>
  <c r="S121" i="3"/>
  <c r="T120" i="3"/>
  <c r="S120" i="3"/>
  <c r="T119" i="3"/>
  <c r="S119" i="3"/>
  <c r="V125" i="3"/>
  <c r="V124" i="3"/>
  <c r="V122" i="3"/>
  <c r="V121" i="3"/>
  <c r="V120" i="3"/>
  <c r="V119" i="3"/>
  <c r="U125" i="3"/>
  <c r="U124" i="3"/>
  <c r="U122" i="3"/>
  <c r="U121" i="3"/>
  <c r="U120" i="3"/>
  <c r="U119" i="3"/>
  <c r="S110" i="3" l="1"/>
  <c r="V111" i="3"/>
  <c r="T112" i="3"/>
  <c r="X112" i="3"/>
  <c r="X110" i="3"/>
  <c r="Y110" i="3"/>
  <c r="S112" i="3"/>
  <c r="Y112" i="3"/>
  <c r="Y111" i="3"/>
  <c r="X111" i="3"/>
  <c r="U112" i="3"/>
  <c r="T111" i="3"/>
  <c r="U111" i="3"/>
  <c r="S111" i="3"/>
  <c r="T110" i="3"/>
  <c r="W112" i="3"/>
  <c r="V112" i="3"/>
  <c r="W110" i="3"/>
  <c r="W111" i="3"/>
  <c r="V110" i="3"/>
  <c r="U110" i="3"/>
</calcChain>
</file>

<file path=xl/sharedStrings.xml><?xml version="1.0" encoding="utf-8"?>
<sst xmlns="http://schemas.openxmlformats.org/spreadsheetml/2006/main" count="1912" uniqueCount="277">
  <si>
    <t>out of AD: out of applicability domain</t>
    <phoneticPr fontId="3"/>
  </si>
  <si>
    <t>Zinc sulphate</t>
  </si>
  <si>
    <t>inconclusive</t>
  </si>
  <si>
    <t>Vanillin</t>
  </si>
  <si>
    <t>out of AD</t>
    <phoneticPr fontId="3"/>
  </si>
  <si>
    <t>Sulfanilamide</t>
    <phoneticPr fontId="3"/>
  </si>
  <si>
    <t>Salicylic acid</t>
  </si>
  <si>
    <t>Saccharin</t>
    <phoneticPr fontId="3"/>
  </si>
  <si>
    <t>Propyl paraben</t>
    <phoneticPr fontId="3"/>
  </si>
  <si>
    <t>p-Aminobenzoic acid</t>
    <phoneticPr fontId="3"/>
  </si>
  <si>
    <t>Methyl salicylate</t>
  </si>
  <si>
    <t>Ethyl vanilline</t>
    <phoneticPr fontId="3"/>
  </si>
  <si>
    <t>Ethyl benzoylacetate</t>
    <phoneticPr fontId="3"/>
  </si>
  <si>
    <t>Dimethyl isophthalate</t>
    <phoneticPr fontId="3"/>
  </si>
  <si>
    <t>Diethyl phthalate</t>
  </si>
  <si>
    <t>Chlorobenzene</t>
    <phoneticPr fontId="3"/>
  </si>
  <si>
    <t>Benzoic acid</t>
  </si>
  <si>
    <t>6-Methylcoumarin</t>
    <phoneticPr fontId="3"/>
  </si>
  <si>
    <t>4-Hydroxybenzoic acid</t>
    <phoneticPr fontId="3"/>
  </si>
  <si>
    <t>2,4-Dichloro-1-nitrobenzene</t>
    <phoneticPr fontId="3"/>
  </si>
  <si>
    <t>non-sensitizer</t>
  </si>
  <si>
    <t>1-Bromobutane</t>
  </si>
  <si>
    <t>Weak</t>
  </si>
  <si>
    <t>Xylene</t>
    <phoneticPr fontId="3"/>
  </si>
  <si>
    <t>Weak</t>
    <phoneticPr fontId="3"/>
  </si>
  <si>
    <t>Phenyl benzoate</t>
    <phoneticPr fontId="3"/>
  </si>
  <si>
    <t>Linalool</t>
    <phoneticPr fontId="3"/>
  </si>
  <si>
    <t>Lilial</t>
    <phoneticPr fontId="3"/>
  </si>
  <si>
    <t>Hydroxycitronellal</t>
    <phoneticPr fontId="3"/>
  </si>
  <si>
    <t>Hexyl cinnamic aldehyde</t>
    <phoneticPr fontId="3"/>
  </si>
  <si>
    <t>Geraniol</t>
  </si>
  <si>
    <t>Eugenol</t>
  </si>
  <si>
    <t>Ethyleneglycol dimethacrylate</t>
    <phoneticPr fontId="3"/>
  </si>
  <si>
    <t>Cyclamen aldehyde</t>
    <phoneticPr fontId="3"/>
  </si>
  <si>
    <t>Citral</t>
  </si>
  <si>
    <t>Cinnamic alcohol</t>
  </si>
  <si>
    <t>Benzyl cinnamate</t>
    <phoneticPr fontId="3"/>
  </si>
  <si>
    <t>Benzocaine</t>
    <phoneticPr fontId="3"/>
  </si>
  <si>
    <t>Amyl cinnamic aldehyde</t>
    <phoneticPr fontId="3"/>
  </si>
  <si>
    <t>Abietic acid</t>
    <phoneticPr fontId="3"/>
  </si>
  <si>
    <t>5-Methyl-2,3-hexanedione</t>
    <phoneticPr fontId="3"/>
  </si>
  <si>
    <t>4-Allylanisole</t>
  </si>
  <si>
    <t>1-Bromohexane</t>
  </si>
  <si>
    <t>(R)-(+)-Limonene</t>
    <phoneticPr fontId="3"/>
  </si>
  <si>
    <t>Moderate</t>
    <phoneticPr fontId="3"/>
  </si>
  <si>
    <t>Trimellitic anhydride</t>
    <phoneticPr fontId="3"/>
  </si>
  <si>
    <t>trans-2-Hexenal</t>
    <phoneticPr fontId="3"/>
  </si>
  <si>
    <t>Moderate</t>
  </si>
  <si>
    <t>Phenylacetaldehyde</t>
    <phoneticPr fontId="3"/>
  </si>
  <si>
    <t>Perillaldehyde</t>
    <phoneticPr fontId="3"/>
  </si>
  <si>
    <t>Methyl-2-nonynoate</t>
  </si>
  <si>
    <t>Isoeugenol</t>
  </si>
  <si>
    <t>Diethyl sulfate</t>
    <phoneticPr fontId="3"/>
  </si>
  <si>
    <t>Diethyl maleate</t>
  </si>
  <si>
    <t>Cinnamic aldehyde(Cinnamal)</t>
    <phoneticPr fontId="3"/>
  </si>
  <si>
    <t>Benzylideneacetone</t>
    <phoneticPr fontId="3"/>
  </si>
  <si>
    <t>Benzyl salicylate</t>
    <phoneticPr fontId="3"/>
  </si>
  <si>
    <t>a-Methylcinnamic aldehyde</t>
    <phoneticPr fontId="3"/>
  </si>
  <si>
    <t>4-Chloroaniline</t>
    <phoneticPr fontId="3"/>
  </si>
  <si>
    <t>3-Propylidenephthalide</t>
    <phoneticPr fontId="3"/>
  </si>
  <si>
    <t>3,4-Dihydrocoumarin</t>
    <phoneticPr fontId="3"/>
  </si>
  <si>
    <t>2-Phenylpropionaldehyde</t>
    <phoneticPr fontId="3"/>
  </si>
  <si>
    <t>2-Methoxy-4-methylphenol</t>
    <phoneticPr fontId="3"/>
  </si>
  <si>
    <t>2-Mercaptobenzothiazole(2-MBT)</t>
    <phoneticPr fontId="3"/>
  </si>
  <si>
    <t>1-Phenyl-1,2-propanedione</t>
    <phoneticPr fontId="3"/>
  </si>
  <si>
    <t>1-Naphthol</t>
    <phoneticPr fontId="3"/>
  </si>
  <si>
    <t>1,2-Benzisothiazolin-3-one</t>
    <phoneticPr fontId="3"/>
  </si>
  <si>
    <t>Strong</t>
  </si>
  <si>
    <t>Propyl gallate</t>
  </si>
  <si>
    <t>Phthalic anhydride</t>
  </si>
  <si>
    <t>Methyldibromoglutaronitrile(MDGN)</t>
    <phoneticPr fontId="3"/>
  </si>
  <si>
    <t>Maleic anhydride</t>
  </si>
  <si>
    <t>Lauryl gallate</t>
  </si>
  <si>
    <t>Iodopropynyl butylcarbamate</t>
    <phoneticPr fontId="3"/>
  </si>
  <si>
    <t>Benzyl bromide</t>
  </si>
  <si>
    <t>Benzoyl peroxide</t>
  </si>
  <si>
    <t>2-Nitro-1,4-phenylenediamine</t>
  </si>
  <si>
    <t>2-Aminophenol</t>
  </si>
  <si>
    <t>Extreme</t>
  </si>
  <si>
    <t>Tetrachlorosalicylanilide</t>
    <phoneticPr fontId="3"/>
  </si>
  <si>
    <t>p-Benzoquinone</t>
  </si>
  <si>
    <t>Oxazolone</t>
  </si>
  <si>
    <t>Diphenylcyclopropenone (DPCP)</t>
  </si>
  <si>
    <t>4-Nitrobenzyl bromide(4-NBB)</t>
    <phoneticPr fontId="3"/>
  </si>
  <si>
    <t>moIL-8 Luc assay</t>
    <phoneticPr fontId="3"/>
  </si>
  <si>
    <t>Ave.of Min Inh-GAPLA</t>
    <phoneticPr fontId="3"/>
  </si>
  <si>
    <t>Ave. of Max Ind-IL8LA</t>
    <phoneticPr fontId="3"/>
  </si>
  <si>
    <t>moIL-8 Luc assay: Modified IL-8 Luc assay</t>
    <phoneticPr fontId="3"/>
  </si>
  <si>
    <t>tgIL-8 Luc assay: IL-8 Luc assay (OECD TG442E)</t>
    <phoneticPr fontId="3"/>
  </si>
  <si>
    <t>Ave. of Min Inh-GAPLA: Average of the minimu values of Ind-GAPLA in three experiments</t>
    <phoneticPr fontId="3"/>
  </si>
  <si>
    <t>Ave. of Max Ind-IL8LA: Average of the maximum values of Ind-IL8LA in two experiments</t>
    <phoneticPr fontId="3"/>
  </si>
  <si>
    <t>sensitizer</t>
  </si>
  <si>
    <t>No</t>
    <phoneticPr fontId="3"/>
  </si>
  <si>
    <t>Non-sensitizer</t>
    <phoneticPr fontId="3"/>
  </si>
  <si>
    <t>7733-02-0</t>
    <phoneticPr fontId="3"/>
  </si>
  <si>
    <t>No</t>
  </si>
  <si>
    <t>121-33-5</t>
    <phoneticPr fontId="3"/>
  </si>
  <si>
    <t>63-74-1</t>
    <phoneticPr fontId="3"/>
  </si>
  <si>
    <t>69-72-7</t>
    <phoneticPr fontId="3"/>
  </si>
  <si>
    <t>81-07-2</t>
    <phoneticPr fontId="3"/>
  </si>
  <si>
    <t>94-13-3</t>
    <phoneticPr fontId="3"/>
  </si>
  <si>
    <t>150-13-0</t>
    <phoneticPr fontId="3"/>
  </si>
  <si>
    <t>124-07-2</t>
    <phoneticPr fontId="3"/>
  </si>
  <si>
    <t>Octanoic acid(Caprylic acid)</t>
    <phoneticPr fontId="3"/>
  </si>
  <si>
    <t>119-36-8</t>
    <phoneticPr fontId="3"/>
  </si>
  <si>
    <t>492-94-4</t>
    <phoneticPr fontId="3"/>
  </si>
  <si>
    <t>Furil</t>
    <phoneticPr fontId="3"/>
  </si>
  <si>
    <t>121-32-4</t>
    <phoneticPr fontId="3"/>
  </si>
  <si>
    <t>94-02-0</t>
    <phoneticPr fontId="3"/>
  </si>
  <si>
    <t>1459-93-4</t>
    <phoneticPr fontId="3"/>
  </si>
  <si>
    <t>84-66-2</t>
    <phoneticPr fontId="3"/>
  </si>
  <si>
    <t>108-90-7</t>
    <phoneticPr fontId="3"/>
  </si>
  <si>
    <t>65-85-0</t>
    <phoneticPr fontId="3"/>
  </si>
  <si>
    <t>100-06-1</t>
    <phoneticPr fontId="3"/>
  </si>
  <si>
    <t>Acetoanisole(4-Methoxyacetophenone)</t>
    <phoneticPr fontId="3"/>
  </si>
  <si>
    <t>92-48-8</t>
    <phoneticPr fontId="3"/>
  </si>
  <si>
    <t>99-96-7</t>
    <phoneticPr fontId="3"/>
  </si>
  <si>
    <t>611-06-3</t>
    <phoneticPr fontId="3"/>
  </si>
  <si>
    <t>874-23-7</t>
    <phoneticPr fontId="3"/>
  </si>
  <si>
    <t>2-Acetylcyclohexanone</t>
    <phoneticPr fontId="3"/>
  </si>
  <si>
    <t>109-65-9</t>
    <phoneticPr fontId="3"/>
  </si>
  <si>
    <t>127-51-5</t>
    <phoneticPr fontId="3"/>
  </si>
  <si>
    <t>α-iso-Methylionone</t>
    <phoneticPr fontId="3"/>
  </si>
  <si>
    <t>1330-20-7</t>
    <phoneticPr fontId="3"/>
  </si>
  <si>
    <t>93-99-2</t>
    <phoneticPr fontId="3"/>
  </si>
  <si>
    <t>2050-14-8</t>
    <phoneticPr fontId="3"/>
  </si>
  <si>
    <t>Phenol, 2,2-azobis-</t>
    <phoneticPr fontId="3"/>
  </si>
  <si>
    <t>87-86-5</t>
  </si>
  <si>
    <t>Pentachlorophenol</t>
    <phoneticPr fontId="3"/>
  </si>
  <si>
    <t>112-05-0</t>
  </si>
  <si>
    <t>Nonanoic acid</t>
  </si>
  <si>
    <t>613-29-6</t>
    <phoneticPr fontId="3"/>
  </si>
  <si>
    <t>N,N-Dibutylaniline</t>
  </si>
  <si>
    <t>80-62-6</t>
    <phoneticPr fontId="3"/>
  </si>
  <si>
    <t>Methylmethacrylate</t>
    <phoneticPr fontId="3"/>
  </si>
  <si>
    <t>31906-04-4</t>
    <phoneticPr fontId="3"/>
  </si>
  <si>
    <t>Lyral</t>
  </si>
  <si>
    <t>Pre-hapten</t>
    <phoneticPr fontId="3"/>
  </si>
  <si>
    <t>78-70-6</t>
    <phoneticPr fontId="3"/>
  </si>
  <si>
    <t>80-54-6</t>
    <phoneticPr fontId="3"/>
  </si>
  <si>
    <t>107-75-5</t>
    <phoneticPr fontId="3"/>
  </si>
  <si>
    <t>101-86-0</t>
    <phoneticPr fontId="3"/>
  </si>
  <si>
    <t>Pre/Pro-hapten</t>
    <phoneticPr fontId="3"/>
  </si>
  <si>
    <t>106-24-1</t>
    <phoneticPr fontId="3"/>
  </si>
  <si>
    <t>19317-11-4</t>
    <phoneticPr fontId="3"/>
  </si>
  <si>
    <t>Farnesal</t>
    <phoneticPr fontId="3"/>
  </si>
  <si>
    <t>Pre/Pro-hapten</t>
  </si>
  <si>
    <t>97-53-0</t>
    <phoneticPr fontId="3"/>
  </si>
  <si>
    <t>97-90-5</t>
    <phoneticPr fontId="3"/>
  </si>
  <si>
    <t>103-95-7</t>
    <phoneticPr fontId="3"/>
  </si>
  <si>
    <t>5392-40-5</t>
    <phoneticPr fontId="3"/>
  </si>
  <si>
    <t>104-54-1</t>
    <phoneticPr fontId="3"/>
  </si>
  <si>
    <t>1565-94-2</t>
    <phoneticPr fontId="3"/>
  </si>
  <si>
    <t>Bis-GMA</t>
  </si>
  <si>
    <t>103-41-3</t>
    <phoneticPr fontId="3"/>
  </si>
  <si>
    <t>60-09-3</t>
    <phoneticPr fontId="3"/>
  </si>
  <si>
    <t>122-40-7</t>
    <phoneticPr fontId="3"/>
  </si>
  <si>
    <t>514-10-3</t>
    <phoneticPr fontId="3"/>
  </si>
  <si>
    <t>13706-86-0</t>
    <phoneticPr fontId="3"/>
  </si>
  <si>
    <t>Pro-hapten</t>
    <phoneticPr fontId="3"/>
  </si>
  <si>
    <t>140-67-0</t>
    <phoneticPr fontId="3"/>
  </si>
  <si>
    <t>103-11-7</t>
  </si>
  <si>
    <t>2-Ethylhexyl acrylate</t>
  </si>
  <si>
    <t>111-25-1</t>
    <phoneticPr fontId="3"/>
  </si>
  <si>
    <t>5989-27-5</t>
    <phoneticPr fontId="3"/>
  </si>
  <si>
    <t>112-45-8</t>
    <phoneticPr fontId="3"/>
  </si>
  <si>
    <t>Undec-10-enal</t>
  </si>
  <si>
    <t>552-30-7</t>
    <phoneticPr fontId="3"/>
  </si>
  <si>
    <t>6728-26-3</t>
    <phoneticPr fontId="3"/>
  </si>
  <si>
    <t>137-26-8</t>
    <phoneticPr fontId="3"/>
  </si>
  <si>
    <t>Tetramethylthiuramdisulphide(TMTD)</t>
    <phoneticPr fontId="3"/>
  </si>
  <si>
    <t>122-78-1</t>
    <phoneticPr fontId="3"/>
  </si>
  <si>
    <t>18031-40-8</t>
    <phoneticPr fontId="3"/>
  </si>
  <si>
    <t>111-80-8</t>
    <phoneticPr fontId="3"/>
  </si>
  <si>
    <t>97-54-1</t>
    <phoneticPr fontId="3"/>
  </si>
  <si>
    <t>2785-87-7</t>
    <phoneticPr fontId="3"/>
  </si>
  <si>
    <r>
      <t>Dihydroeugenol(2-</t>
    </r>
    <r>
      <rPr>
        <sz val="11"/>
        <color theme="1"/>
        <rFont val="ＭＳ Ｐゴシック"/>
        <family val="2"/>
        <charset val="128"/>
      </rPr>
      <t>​</t>
    </r>
    <r>
      <rPr>
        <sz val="11"/>
        <color theme="1"/>
        <rFont val="Arial"/>
        <family val="2"/>
      </rPr>
      <t>Methoxy-</t>
    </r>
    <r>
      <rPr>
        <sz val="11"/>
        <color theme="1"/>
        <rFont val="ＭＳ Ｐゴシック"/>
        <family val="2"/>
        <charset val="128"/>
      </rPr>
      <t>​</t>
    </r>
    <r>
      <rPr>
        <sz val="11"/>
        <color theme="1"/>
        <rFont val="Arial"/>
        <family val="2"/>
      </rPr>
      <t>4-</t>
    </r>
    <r>
      <rPr>
        <sz val="11"/>
        <color theme="1"/>
        <rFont val="ＭＳ Ｐゴシック"/>
        <family val="2"/>
        <charset val="128"/>
      </rPr>
      <t>​</t>
    </r>
    <r>
      <rPr>
        <sz val="11"/>
        <color theme="1"/>
        <rFont val="Arial"/>
        <family val="2"/>
      </rPr>
      <t>propylphenol)</t>
    </r>
    <phoneticPr fontId="3"/>
  </si>
  <si>
    <t>64-67-5</t>
    <phoneticPr fontId="3"/>
  </si>
  <si>
    <t>141-05-9</t>
    <phoneticPr fontId="3"/>
  </si>
  <si>
    <t>23593-75-1</t>
  </si>
  <si>
    <t>Clotrimazole</t>
    <phoneticPr fontId="3"/>
  </si>
  <si>
    <t>104-55-2</t>
    <phoneticPr fontId="3"/>
  </si>
  <si>
    <t>122-57-6</t>
    <phoneticPr fontId="3"/>
  </si>
  <si>
    <t>118-58-1</t>
    <phoneticPr fontId="3"/>
  </si>
  <si>
    <t>101-39-3</t>
    <phoneticPr fontId="3"/>
  </si>
  <si>
    <t>21834-92-4</t>
    <phoneticPr fontId="3"/>
  </si>
  <si>
    <t>5-Methyl-2-phenyl-2-hexenal</t>
    <phoneticPr fontId="3"/>
  </si>
  <si>
    <t>106-47-8</t>
    <phoneticPr fontId="3"/>
  </si>
  <si>
    <t>119-84-6</t>
    <phoneticPr fontId="3"/>
  </si>
  <si>
    <t>17369-59-4</t>
    <phoneticPr fontId="3"/>
  </si>
  <si>
    <t xml:space="preserve"> 4313-03-5</t>
    <phoneticPr fontId="3"/>
  </si>
  <si>
    <t>2,4-Heptadienal</t>
  </si>
  <si>
    <t>93-53-8</t>
    <phoneticPr fontId="3"/>
  </si>
  <si>
    <t>93-51-6</t>
    <phoneticPr fontId="3"/>
  </si>
  <si>
    <t>149-30-4</t>
    <phoneticPr fontId="3"/>
  </si>
  <si>
    <t>3344-77-2</t>
    <phoneticPr fontId="3"/>
  </si>
  <si>
    <t>12-Bromo-1-dodecanol</t>
    <phoneticPr fontId="3"/>
  </si>
  <si>
    <t>2634-33-5</t>
    <phoneticPr fontId="3"/>
  </si>
  <si>
    <t>579-07-7</t>
    <phoneticPr fontId="3"/>
  </si>
  <si>
    <t>90-15-3</t>
    <phoneticPr fontId="3"/>
  </si>
  <si>
    <t>121-79-9</t>
    <phoneticPr fontId="3"/>
  </si>
  <si>
    <t>85-44-9</t>
    <phoneticPr fontId="3"/>
  </si>
  <si>
    <t>35691-65-7</t>
    <phoneticPr fontId="3"/>
  </si>
  <si>
    <t>108-31-6</t>
    <phoneticPr fontId="3"/>
  </si>
  <si>
    <t>1166-52-5</t>
    <phoneticPr fontId="3"/>
  </si>
  <si>
    <t>55406-53-6</t>
    <phoneticPr fontId="3"/>
  </si>
  <si>
    <t>6259-76-3</t>
    <phoneticPr fontId="3"/>
  </si>
  <si>
    <t>Hexyl salicylate</t>
    <phoneticPr fontId="3"/>
  </si>
  <si>
    <t>100-39-0</t>
    <phoneticPr fontId="3"/>
  </si>
  <si>
    <t>94-36-0</t>
    <phoneticPr fontId="3"/>
  </si>
  <si>
    <t>5307-14-2</t>
    <phoneticPr fontId="3"/>
  </si>
  <si>
    <t>95-55-6</t>
    <phoneticPr fontId="3"/>
  </si>
  <si>
    <t>1154-59-2</t>
  </si>
  <si>
    <t>106-51-4</t>
    <phoneticPr fontId="3"/>
  </si>
  <si>
    <t>15646-46-5</t>
    <phoneticPr fontId="3"/>
  </si>
  <si>
    <t>886-38-4</t>
    <phoneticPr fontId="3"/>
  </si>
  <si>
    <t>70-34-8</t>
  </si>
  <si>
    <t>Dinitrofluorobenzene</t>
    <phoneticPr fontId="3"/>
  </si>
  <si>
    <t>20048-27-5</t>
    <phoneticPr fontId="3"/>
  </si>
  <si>
    <t>Bandrowski's base</t>
    <phoneticPr fontId="3"/>
  </si>
  <si>
    <t>100-11-8</t>
    <phoneticPr fontId="3"/>
  </si>
  <si>
    <t>97-00-7</t>
    <phoneticPr fontId="3"/>
  </si>
  <si>
    <t>2,4-Dinitrochlorobenzene(DNCB)</t>
  </si>
  <si>
    <t>1086-00-6</t>
    <phoneticPr fontId="3"/>
  </si>
  <si>
    <t>1-Chloromethylpyrene</t>
    <phoneticPr fontId="3"/>
  </si>
  <si>
    <t>93-91-4</t>
    <phoneticPr fontId="3"/>
  </si>
  <si>
    <t>1-Benzoylacetone(1-BA)</t>
    <phoneticPr fontId="3"/>
  </si>
  <si>
    <t>LogKow</t>
    <phoneticPr fontId="3"/>
  </si>
  <si>
    <t>tgIL-8 Luc assay</t>
    <phoneticPr fontId="3"/>
  </si>
  <si>
    <t>Dissolved at 20 mg/ml of X-VIVO 15</t>
    <phoneticPr fontId="3"/>
  </si>
  <si>
    <t xml:space="preserve">Pre-/Prohapten </t>
    <phoneticPr fontId="3"/>
  </si>
  <si>
    <t>LLNA (Potency
category)</t>
    <phoneticPr fontId="3"/>
  </si>
  <si>
    <t>CAS#</t>
    <phoneticPr fontId="3"/>
  </si>
  <si>
    <t>Chemical</t>
    <phoneticPr fontId="3"/>
  </si>
  <si>
    <t>inconclusive</t>
    <phoneticPr fontId="3"/>
  </si>
  <si>
    <t>Excluding substances outside the applicability domain</t>
    <phoneticPr fontId="3"/>
  </si>
  <si>
    <t/>
  </si>
  <si>
    <t>1A</t>
  </si>
  <si>
    <t>NA</t>
  </si>
  <si>
    <t>1B</t>
  </si>
  <si>
    <t>NC</t>
  </si>
  <si>
    <t>correct positive</t>
  </si>
  <si>
    <t>false negative</t>
  </si>
  <si>
    <t>false positive</t>
  </si>
  <si>
    <t>correct negative</t>
  </si>
  <si>
    <t>positiveout of AD</t>
  </si>
  <si>
    <t>Accuracy</t>
    <phoneticPr fontId="3"/>
  </si>
  <si>
    <t>Sensitivity</t>
    <phoneticPr fontId="3"/>
  </si>
  <si>
    <t>Specificity</t>
    <phoneticPr fontId="3"/>
  </si>
  <si>
    <t>Total chemicals</t>
    <phoneticPr fontId="3"/>
  </si>
  <si>
    <t>Total positives</t>
    <phoneticPr fontId="3"/>
  </si>
  <si>
    <t>Total negatives</t>
    <phoneticPr fontId="3"/>
  </si>
  <si>
    <t>Correct Positive</t>
    <phoneticPr fontId="3"/>
  </si>
  <si>
    <t>False Negative</t>
    <phoneticPr fontId="3"/>
  </si>
  <si>
    <t>Correct negative</t>
    <phoneticPr fontId="3"/>
  </si>
  <si>
    <t>False positive</t>
    <phoneticPr fontId="3"/>
  </si>
  <si>
    <t>negativeout of AD</t>
  </si>
  <si>
    <t>DASS
LLNA.GHS.SUB</t>
    <phoneticPr fontId="3"/>
  </si>
  <si>
    <t>1</t>
  </si>
  <si>
    <t>0</t>
  </si>
  <si>
    <t>DPRA.Call</t>
    <phoneticPr fontId="3"/>
  </si>
  <si>
    <t>DPRA</t>
    <phoneticPr fontId="3"/>
  </si>
  <si>
    <t>hCLAT.Call</t>
    <phoneticPr fontId="3"/>
  </si>
  <si>
    <t>h-CLAT</t>
    <phoneticPr fontId="3"/>
  </si>
  <si>
    <t>KS.Call</t>
    <phoneticPr fontId="3"/>
  </si>
  <si>
    <t>KS</t>
    <phoneticPr fontId="3"/>
  </si>
  <si>
    <t>Derek.Skin.Sensitisation</t>
    <phoneticPr fontId="3"/>
  </si>
  <si>
    <t>Derek</t>
    <phoneticPr fontId="3"/>
  </si>
  <si>
    <t>tgIL-8 Luc</t>
    <phoneticPr fontId="3"/>
  </si>
  <si>
    <t>moIL-8 Luc</t>
    <phoneticPr fontId="3"/>
  </si>
  <si>
    <t>KeratinoSens</t>
    <phoneticPr fontId="3"/>
  </si>
  <si>
    <t>tgIL8</t>
    <phoneticPr fontId="3"/>
  </si>
  <si>
    <t>moIL-8</t>
    <phoneticPr fontId="3"/>
  </si>
  <si>
    <t>tgIL-8</t>
    <phoneticPr fontId="3"/>
  </si>
  <si>
    <t>Based on DASS data</t>
    <phoneticPr fontId="3"/>
  </si>
  <si>
    <t>Supplementary Table 2. The summary of LLNA category, chemical property, solubility,and judgment by the IL-8 Luc assay</t>
    <phoneticPr fontId="3"/>
  </si>
  <si>
    <t>Poorly water-soluble chemicals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</si>
</sst>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color theme="1"/>
      <name val="ＭＳ ゴシック"/>
      <family val="2"/>
      <charset val="128"/>
    </font>
    <font>
      <u/>
      <sz val="11"/>
      <color theme="10"/>
      <name val="Calibri"/>
      <family val="2"/>
      <charset val="128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color theme="1"/>
      <name val="Arial"/>
      <family val="2"/>
    </font>
    <font>
      <sz val="14"/>
      <color theme="1"/>
      <name val="Calibri"/>
      <family val="2"/>
      <charset val="128"/>
      <scheme val="minor"/>
    </font>
    <font>
      <b/>
      <sz val="10"/>
      <color theme="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60">
    <xf numFmtId="0" fontId="0" fillId="0" borderId="0" xfId="0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3" applyFont="1" applyAlignment="1">
      <alignment wrapText="1"/>
    </xf>
    <xf numFmtId="0" fontId="7" fillId="0" borderId="0" xfId="3" applyFont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wrapText="1"/>
    </xf>
    <xf numFmtId="165" fontId="7" fillId="0" borderId="0" xfId="4" applyNumberFormat="1" applyFont="1" applyAlignment="1">
      <alignment horizontal="center"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9" fontId="2" fillId="0" borderId="0" xfId="3" applyNumberFormat="1" applyFont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49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6" fillId="0" borderId="3" xfId="3" applyFont="1" applyBorder="1"/>
    <xf numFmtId="0" fontId="0" fillId="0" borderId="0" xfId="0" applyAlignment="1"/>
    <xf numFmtId="165" fontId="11" fillId="0" borderId="0" xfId="0" applyNumberFormat="1" applyFont="1" applyAlignment="1"/>
    <xf numFmtId="0" fontId="11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7" fillId="0" borderId="3" xfId="4" applyNumberFormat="1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0" fontId="6" fillId="0" borderId="0" xfId="3" applyFont="1" applyBorder="1"/>
    <xf numFmtId="0" fontId="10" fillId="0" borderId="1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3" applyFont="1" applyFill="1"/>
    <xf numFmtId="0" fontId="2" fillId="0" borderId="0" xfId="3" applyFont="1" applyFill="1" applyAlignment="1">
      <alignment horizontal="center" vertical="center" wrapText="1"/>
    </xf>
    <xf numFmtId="49" fontId="2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65" fontId="6" fillId="0" borderId="0" xfId="3" applyNumberFormat="1" applyFont="1" applyFill="1" applyAlignment="1">
      <alignment horizontal="center" vertical="center"/>
    </xf>
    <xf numFmtId="0" fontId="11" fillId="0" borderId="3" xfId="0" applyFont="1" applyBorder="1" applyAlignment="1"/>
    <xf numFmtId="0" fontId="11" fillId="0" borderId="1" xfId="0" applyFont="1" applyBorder="1" applyAlignment="1"/>
    <xf numFmtId="0" fontId="7" fillId="0" borderId="0" xfId="0" applyFont="1" applyBorder="1" applyAlignment="1">
      <alignment horizontal="center" vertical="center"/>
    </xf>
    <xf numFmtId="165" fontId="7" fillId="0" borderId="0" xfId="4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1" xfId="3" applyFont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11" fillId="0" borderId="1" xfId="0" applyNumberFormat="1" applyFont="1" applyBorder="1" applyAlignment="1"/>
    <xf numFmtId="0" fontId="2" fillId="0" borderId="0" xfId="3" applyFont="1" applyAlignment="1">
      <alignment horizontal="left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</cellXfs>
  <cellStyles count="5">
    <cellStyle name="Hyperlink" xfId="2" builtinId="8"/>
    <cellStyle name="Normal" xfId="0" builtinId="0"/>
    <cellStyle name="標準 2" xfId="1" xr:uid="{D1D1F3E3-E448-2C40-AA27-3020D2802733}"/>
    <cellStyle name="標準 2 2 2" xfId="3" xr:uid="{34E2B6E4-272B-CE43-B0A9-C169ABEEAD80}"/>
    <cellStyle name="標準 2 2 2 2" xfId="4" xr:uid="{54045856-8620-7D43-B5C4-0E1ADA6B9EFC}"/>
  </cellStyles>
  <dxfs count="8"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5C42-BB69-0243-A5D9-F544F09CBDF1}">
  <dimension ref="B2:Y132"/>
  <sheetViews>
    <sheetView tabSelected="1" zoomScale="120" zoomScaleNormal="120" zoomScalePageLayoutView="120" workbookViewId="0">
      <selection activeCell="G41" sqref="G41"/>
    </sheetView>
  </sheetViews>
  <sheetFormatPr defaultColWidth="12.75" defaultRowHeight="15.5"/>
  <cols>
    <col min="1" max="1" width="5.25" style="3" customWidth="1"/>
    <col min="2" max="2" width="22" style="5" customWidth="1"/>
    <col min="3" max="3" width="9.58203125" style="3" customWidth="1"/>
    <col min="4" max="4" width="11.33203125" style="3" customWidth="1"/>
    <col min="5" max="5" width="12.75" style="3" customWidth="1"/>
    <col min="6" max="6" width="12.75" style="4" customWidth="1"/>
    <col min="7" max="7" width="12" style="4" customWidth="1"/>
    <col min="8" max="8" width="10.75" style="4" customWidth="1"/>
    <col min="9" max="9" width="13.33203125" style="4" customWidth="1"/>
    <col min="10" max="10" width="15.25" style="4" customWidth="1"/>
    <col min="11" max="11" width="8.08203125" style="3" customWidth="1"/>
    <col min="12" max="12" width="12.75" style="3" customWidth="1"/>
    <col min="13" max="17" width="12.75" style="3" hidden="1" customWidth="1"/>
    <col min="18" max="18" width="0" style="3" hidden="1" customWidth="1"/>
    <col min="19" max="16384" width="12.75" style="3"/>
  </cols>
  <sheetData>
    <row r="2" spans="2:25">
      <c r="S2" s="27"/>
      <c r="T2" s="27"/>
    </row>
    <row r="3" spans="2:25" ht="29.15" customHeight="1">
      <c r="B3" s="10" t="s">
        <v>275</v>
      </c>
      <c r="C3" s="11"/>
      <c r="D3" s="11"/>
      <c r="E3" s="11"/>
      <c r="F3" s="12"/>
      <c r="G3" s="12"/>
      <c r="H3" s="12"/>
      <c r="I3" s="12"/>
      <c r="J3" s="12"/>
      <c r="K3" s="11"/>
      <c r="S3" s="37" t="s">
        <v>276</v>
      </c>
      <c r="T3" s="37"/>
      <c r="U3" s="39"/>
      <c r="V3" s="39"/>
    </row>
    <row r="4" spans="2:25" ht="29.15" customHeight="1">
      <c r="B4" s="37" t="s">
        <v>274</v>
      </c>
      <c r="C4" s="11"/>
      <c r="D4" s="11"/>
      <c r="E4" s="11"/>
      <c r="F4" s="12"/>
      <c r="G4" s="12"/>
      <c r="H4" s="12"/>
      <c r="I4" s="12"/>
      <c r="J4" s="12"/>
      <c r="K4" s="11"/>
      <c r="S4" s="27"/>
      <c r="T4" s="27"/>
      <c r="U4" s="57" t="s">
        <v>235</v>
      </c>
      <c r="V4" s="57"/>
      <c r="W4" s="27"/>
      <c r="X4" s="27"/>
      <c r="Y4" s="27"/>
    </row>
    <row r="5" spans="2:25" ht="29.15" customHeight="1">
      <c r="B5" s="25" t="s">
        <v>233</v>
      </c>
      <c r="C5" s="26" t="s">
        <v>232</v>
      </c>
      <c r="D5" s="25" t="s">
        <v>231</v>
      </c>
      <c r="E5" s="25" t="s">
        <v>230</v>
      </c>
      <c r="F5" s="25" t="s">
        <v>229</v>
      </c>
      <c r="G5" s="25" t="s">
        <v>86</v>
      </c>
      <c r="H5" s="25" t="s">
        <v>85</v>
      </c>
      <c r="I5" s="25" t="s">
        <v>228</v>
      </c>
      <c r="J5" s="25" t="s">
        <v>84</v>
      </c>
      <c r="K5" s="25" t="s">
        <v>227</v>
      </c>
      <c r="S5" s="38" t="s">
        <v>268</v>
      </c>
      <c r="T5" s="38" t="s">
        <v>269</v>
      </c>
      <c r="U5" s="38" t="s">
        <v>268</v>
      </c>
      <c r="V5" s="38" t="s">
        <v>269</v>
      </c>
      <c r="W5" s="40" t="s">
        <v>261</v>
      </c>
      <c r="X5" s="40" t="s">
        <v>263</v>
      </c>
      <c r="Y5" s="40" t="s">
        <v>270</v>
      </c>
    </row>
    <row r="6" spans="2:25" ht="46.5">
      <c r="B6" s="22" t="s">
        <v>226</v>
      </c>
      <c r="C6" s="23" t="s">
        <v>225</v>
      </c>
      <c r="D6" s="13" t="s">
        <v>78</v>
      </c>
      <c r="E6" s="13"/>
      <c r="F6" s="14" t="s">
        <v>92</v>
      </c>
      <c r="G6" s="2">
        <v>10.041</v>
      </c>
      <c r="H6" s="1">
        <v>2.9630996559612859E-2</v>
      </c>
      <c r="I6" s="13" t="s">
        <v>91</v>
      </c>
      <c r="J6" s="13" t="s">
        <v>91</v>
      </c>
      <c r="K6" s="13">
        <v>0.61</v>
      </c>
      <c r="M6" s="3" t="s">
        <v>260</v>
      </c>
      <c r="N6" s="3" t="s">
        <v>262</v>
      </c>
      <c r="O6" s="3" t="s">
        <v>264</v>
      </c>
      <c r="P6" s="3" t="s">
        <v>266</v>
      </c>
      <c r="R6" s="5" t="s">
        <v>257</v>
      </c>
      <c r="S6" s="3" t="s">
        <v>236</v>
      </c>
      <c r="T6" s="3" t="s">
        <v>236</v>
      </c>
      <c r="U6" s="3" t="s">
        <v>236</v>
      </c>
      <c r="V6" s="3" t="s">
        <v>236</v>
      </c>
      <c r="W6" s="3" t="s">
        <v>236</v>
      </c>
      <c r="X6" s="3" t="s">
        <v>236</v>
      </c>
      <c r="Y6" s="3" t="s">
        <v>236</v>
      </c>
    </row>
    <row r="7" spans="2:25">
      <c r="B7" s="22" t="s">
        <v>224</v>
      </c>
      <c r="C7" s="23" t="s">
        <v>223</v>
      </c>
      <c r="D7" s="22" t="s">
        <v>78</v>
      </c>
      <c r="E7" s="13"/>
      <c r="F7" s="14" t="s">
        <v>95</v>
      </c>
      <c r="G7" s="2">
        <v>1.7064367639517555</v>
      </c>
      <c r="H7" s="1">
        <v>2.3236263563295424E-2</v>
      </c>
      <c r="I7" s="13" t="s">
        <v>91</v>
      </c>
      <c r="J7" s="13" t="s">
        <v>91</v>
      </c>
      <c r="K7" s="13">
        <v>5.73</v>
      </c>
      <c r="M7" s="3" t="s">
        <v>236</v>
      </c>
      <c r="N7" s="3" t="s">
        <v>236</v>
      </c>
      <c r="O7" s="3" t="s">
        <v>236</v>
      </c>
      <c r="P7" s="3" t="s">
        <v>236</v>
      </c>
      <c r="R7" s="3" t="s">
        <v>236</v>
      </c>
      <c r="S7" s="3" t="s">
        <v>236</v>
      </c>
      <c r="T7" s="3" t="s">
        <v>236</v>
      </c>
      <c r="U7" s="3" t="s">
        <v>236</v>
      </c>
      <c r="V7" s="3" t="s">
        <v>236</v>
      </c>
      <c r="W7" s="3" t="s">
        <v>236</v>
      </c>
      <c r="X7" s="3" t="s">
        <v>236</v>
      </c>
      <c r="Y7" s="3" t="s">
        <v>236</v>
      </c>
    </row>
    <row r="8" spans="2:25" ht="42">
      <c r="B8" s="22" t="s">
        <v>222</v>
      </c>
      <c r="C8" s="23" t="s">
        <v>221</v>
      </c>
      <c r="D8" s="13" t="s">
        <v>78</v>
      </c>
      <c r="E8" s="13"/>
      <c r="F8" s="14" t="s">
        <v>92</v>
      </c>
      <c r="G8" s="2">
        <v>12.012499999999999</v>
      </c>
      <c r="H8" s="1">
        <v>1.5908255851441708E-2</v>
      </c>
      <c r="I8" s="13" t="s">
        <v>91</v>
      </c>
      <c r="J8" s="13" t="s">
        <v>91</v>
      </c>
      <c r="K8" s="13">
        <v>2.27</v>
      </c>
      <c r="M8" s="3" t="s">
        <v>236</v>
      </c>
      <c r="N8" s="3" t="s">
        <v>236</v>
      </c>
      <c r="O8" s="3" t="s">
        <v>236</v>
      </c>
      <c r="P8" s="3" t="s">
        <v>236</v>
      </c>
      <c r="R8" s="3" t="s">
        <v>236</v>
      </c>
      <c r="S8" s="3" t="s">
        <v>241</v>
      </c>
      <c r="T8" s="3" t="s">
        <v>241</v>
      </c>
      <c r="U8" s="3" t="s">
        <v>241</v>
      </c>
      <c r="V8" s="3" t="s">
        <v>241</v>
      </c>
      <c r="W8" s="3" t="s">
        <v>241</v>
      </c>
      <c r="X8" s="3" t="s">
        <v>241</v>
      </c>
      <c r="Y8" s="3" t="s">
        <v>241</v>
      </c>
    </row>
    <row r="9" spans="2:25" ht="28">
      <c r="B9" s="22" t="s">
        <v>83</v>
      </c>
      <c r="C9" s="23" t="s">
        <v>220</v>
      </c>
      <c r="D9" s="13" t="s">
        <v>78</v>
      </c>
      <c r="E9" s="13"/>
      <c r="F9" s="14" t="s">
        <v>92</v>
      </c>
      <c r="G9" s="2">
        <v>9.3990000000000009</v>
      </c>
      <c r="H9" s="1">
        <v>1.0394530497971094E-2</v>
      </c>
      <c r="I9" s="13" t="s">
        <v>91</v>
      </c>
      <c r="J9" s="13" t="s">
        <v>91</v>
      </c>
      <c r="K9" s="13">
        <v>2.7</v>
      </c>
      <c r="M9" s="3" t="s">
        <v>258</v>
      </c>
      <c r="N9" s="3" t="s">
        <v>258</v>
      </c>
      <c r="O9" s="3" t="s">
        <v>258</v>
      </c>
      <c r="P9" s="3" t="s">
        <v>258</v>
      </c>
      <c r="R9" s="3" t="s">
        <v>237</v>
      </c>
      <c r="S9" s="3" t="s">
        <v>241</v>
      </c>
      <c r="T9" s="3" t="s">
        <v>241</v>
      </c>
      <c r="U9" s="3" t="s">
        <v>241</v>
      </c>
      <c r="V9" s="3" t="s">
        <v>241</v>
      </c>
      <c r="W9" s="3" t="s">
        <v>241</v>
      </c>
      <c r="X9" s="3" t="s">
        <v>241</v>
      </c>
      <c r="Y9" s="3" t="s">
        <v>241</v>
      </c>
    </row>
    <row r="10" spans="2:25">
      <c r="B10" s="42" t="s">
        <v>219</v>
      </c>
      <c r="C10" s="43" t="s">
        <v>218</v>
      </c>
      <c r="D10" s="42" t="s">
        <v>78</v>
      </c>
      <c r="E10" s="44" t="s">
        <v>142</v>
      </c>
      <c r="F10" s="14" t="s">
        <v>95</v>
      </c>
      <c r="G10" s="45">
        <v>3.561453966143084</v>
      </c>
      <c r="H10" s="1">
        <v>1.3666434927586254E-2</v>
      </c>
      <c r="I10" s="44" t="s">
        <v>91</v>
      </c>
      <c r="J10" s="44" t="s">
        <v>91</v>
      </c>
      <c r="K10" s="44">
        <v>0.74</v>
      </c>
      <c r="M10" s="3" t="s">
        <v>258</v>
      </c>
      <c r="N10" s="3" t="s">
        <v>258</v>
      </c>
      <c r="O10" s="3" t="s">
        <v>258</v>
      </c>
      <c r="P10" s="3" t="s">
        <v>258</v>
      </c>
      <c r="R10" s="3" t="s">
        <v>237</v>
      </c>
      <c r="S10" s="41" t="s">
        <v>241</v>
      </c>
      <c r="T10" s="41" t="s">
        <v>241</v>
      </c>
      <c r="U10" s="41" t="s">
        <v>241</v>
      </c>
      <c r="V10" s="41" t="s">
        <v>241</v>
      </c>
      <c r="W10" s="41" t="s">
        <v>241</v>
      </c>
      <c r="X10" s="41" t="s">
        <v>241</v>
      </c>
      <c r="Y10" s="41" t="s">
        <v>241</v>
      </c>
    </row>
    <row r="11" spans="2:25" s="41" customFormat="1">
      <c r="B11" s="22" t="s">
        <v>217</v>
      </c>
      <c r="C11" s="23" t="s">
        <v>216</v>
      </c>
      <c r="D11" s="22" t="s">
        <v>78</v>
      </c>
      <c r="E11" s="13"/>
      <c r="F11" s="14" t="s">
        <v>95</v>
      </c>
      <c r="G11" s="2">
        <v>5.651131122862223</v>
      </c>
      <c r="H11" s="1">
        <v>1.9907068823131834E-2</v>
      </c>
      <c r="I11" s="13" t="s">
        <v>91</v>
      </c>
      <c r="J11" s="13" t="s">
        <v>91</v>
      </c>
      <c r="K11" s="13">
        <v>1.83</v>
      </c>
      <c r="M11" s="41" t="s">
        <v>258</v>
      </c>
      <c r="N11" s="41" t="s">
        <v>258</v>
      </c>
      <c r="O11" s="41" t="s">
        <v>258</v>
      </c>
      <c r="P11" s="41" t="s">
        <v>258</v>
      </c>
      <c r="R11" s="41" t="s">
        <v>237</v>
      </c>
      <c r="S11" s="3" t="s">
        <v>236</v>
      </c>
      <c r="T11" s="3" t="s">
        <v>236</v>
      </c>
      <c r="U11" s="3" t="s">
        <v>236</v>
      </c>
      <c r="V11" s="3" t="s">
        <v>236</v>
      </c>
      <c r="W11" s="3" t="s">
        <v>236</v>
      </c>
      <c r="X11" s="3" t="s">
        <v>236</v>
      </c>
      <c r="Y11" s="3" t="s">
        <v>236</v>
      </c>
    </row>
    <row r="12" spans="2:25" ht="28">
      <c r="B12" s="22" t="s">
        <v>82</v>
      </c>
      <c r="C12" s="23" t="s">
        <v>215</v>
      </c>
      <c r="D12" s="13" t="s">
        <v>78</v>
      </c>
      <c r="E12" s="13"/>
      <c r="F12" s="14" t="s">
        <v>92</v>
      </c>
      <c r="G12" s="2">
        <v>4.6419999999999995</v>
      </c>
      <c r="H12" s="1">
        <v>2.2977064602788526E-2</v>
      </c>
      <c r="I12" s="13" t="s">
        <v>91</v>
      </c>
      <c r="J12" s="13" t="s">
        <v>91</v>
      </c>
      <c r="K12" s="13">
        <v>3.25</v>
      </c>
      <c r="M12" s="3" t="s">
        <v>236</v>
      </c>
      <c r="N12" s="3" t="s">
        <v>236</v>
      </c>
      <c r="O12" s="3" t="s">
        <v>236</v>
      </c>
      <c r="P12" s="3" t="s">
        <v>236</v>
      </c>
      <c r="R12" s="3" t="s">
        <v>236</v>
      </c>
      <c r="S12" s="3" t="s">
        <v>241</v>
      </c>
      <c r="T12" s="3" t="s">
        <v>241</v>
      </c>
      <c r="U12" s="3" t="s">
        <v>241</v>
      </c>
      <c r="V12" s="3" t="s">
        <v>241</v>
      </c>
      <c r="W12" s="3" t="s">
        <v>241</v>
      </c>
      <c r="X12" s="3" t="s">
        <v>241</v>
      </c>
      <c r="Y12" s="3" t="s">
        <v>241</v>
      </c>
    </row>
    <row r="13" spans="2:25">
      <c r="B13" s="22" t="s">
        <v>81</v>
      </c>
      <c r="C13" s="23" t="s">
        <v>214</v>
      </c>
      <c r="D13" s="13" t="s">
        <v>78</v>
      </c>
      <c r="E13" s="13"/>
      <c r="F13" s="14" t="s">
        <v>92</v>
      </c>
      <c r="G13" s="2">
        <v>2.7930000000000001</v>
      </c>
      <c r="H13" s="1">
        <v>4.1795612117662022E-2</v>
      </c>
      <c r="I13" s="13" t="s">
        <v>91</v>
      </c>
      <c r="J13" s="13" t="s">
        <v>91</v>
      </c>
      <c r="K13" s="13">
        <v>1.51</v>
      </c>
      <c r="M13" s="3" t="s">
        <v>258</v>
      </c>
      <c r="N13" s="3" t="s">
        <v>258</v>
      </c>
      <c r="O13" s="3" t="s">
        <v>258</v>
      </c>
      <c r="P13" s="3" t="s">
        <v>258</v>
      </c>
      <c r="R13" s="3" t="s">
        <v>237</v>
      </c>
      <c r="S13" s="3" t="s">
        <v>241</v>
      </c>
      <c r="T13" s="3" t="s">
        <v>241</v>
      </c>
      <c r="U13" s="3" t="s">
        <v>241</v>
      </c>
      <c r="V13" s="3" t="s">
        <v>241</v>
      </c>
      <c r="W13" s="3" t="s">
        <v>241</v>
      </c>
      <c r="X13" s="3" t="s">
        <v>241</v>
      </c>
      <c r="Y13" s="3" t="s">
        <v>241</v>
      </c>
    </row>
    <row r="14" spans="2:25">
      <c r="B14" s="22" t="s">
        <v>80</v>
      </c>
      <c r="C14" s="23" t="s">
        <v>213</v>
      </c>
      <c r="D14" s="13" t="s">
        <v>78</v>
      </c>
      <c r="E14" s="13"/>
      <c r="F14" s="14" t="s">
        <v>92</v>
      </c>
      <c r="G14" s="2">
        <v>3.8460000000000001</v>
      </c>
      <c r="H14" s="1">
        <v>2.6719255210051127E-2</v>
      </c>
      <c r="I14" s="13" t="s">
        <v>91</v>
      </c>
      <c r="J14" s="13" t="s">
        <v>91</v>
      </c>
      <c r="K14" s="13">
        <v>0.25</v>
      </c>
      <c r="M14" s="3" t="s">
        <v>258</v>
      </c>
      <c r="N14" s="3" t="s">
        <v>258</v>
      </c>
      <c r="O14" s="3" t="s">
        <v>258</v>
      </c>
      <c r="P14" s="3" t="s">
        <v>258</v>
      </c>
      <c r="R14" s="3" t="s">
        <v>237</v>
      </c>
      <c r="S14" s="3" t="s">
        <v>241</v>
      </c>
      <c r="T14" s="3" t="s">
        <v>241</v>
      </c>
      <c r="U14" s="3" t="s">
        <v>241</v>
      </c>
      <c r="V14" s="3" t="s">
        <v>241</v>
      </c>
      <c r="W14" s="3" t="s">
        <v>241</v>
      </c>
      <c r="X14" s="3" t="s">
        <v>241</v>
      </c>
      <c r="Y14" s="3" t="s">
        <v>241</v>
      </c>
    </row>
    <row r="15" spans="2:25">
      <c r="B15" s="22" t="s">
        <v>79</v>
      </c>
      <c r="C15" s="23" t="s">
        <v>212</v>
      </c>
      <c r="D15" s="13" t="s">
        <v>78</v>
      </c>
      <c r="E15" s="13"/>
      <c r="F15" s="14" t="s">
        <v>95</v>
      </c>
      <c r="G15" s="2">
        <v>9.1645768958267997</v>
      </c>
      <c r="H15" s="1">
        <v>2.2909843792581965E-2</v>
      </c>
      <c r="I15" s="13" t="s">
        <v>91</v>
      </c>
      <c r="J15" s="13" t="s">
        <v>91</v>
      </c>
      <c r="K15" s="13">
        <v>5.87</v>
      </c>
      <c r="M15" s="3" t="s">
        <v>258</v>
      </c>
      <c r="N15" s="3" t="s">
        <v>258</v>
      </c>
      <c r="O15" s="3" t="s">
        <v>258</v>
      </c>
      <c r="P15" s="3" t="s">
        <v>258</v>
      </c>
      <c r="R15" s="3" t="s">
        <v>237</v>
      </c>
      <c r="S15" s="3" t="s">
        <v>241</v>
      </c>
      <c r="T15" s="3" t="s">
        <v>241</v>
      </c>
      <c r="U15" s="3" t="s">
        <v>241</v>
      </c>
      <c r="V15" s="3" t="s">
        <v>241</v>
      </c>
      <c r="W15" s="3" t="s">
        <v>241</v>
      </c>
      <c r="X15" s="3" t="s">
        <v>241</v>
      </c>
      <c r="Y15" s="3" t="s">
        <v>241</v>
      </c>
    </row>
    <row r="16" spans="2:25">
      <c r="B16" s="22" t="s">
        <v>77</v>
      </c>
      <c r="C16" s="23" t="s">
        <v>211</v>
      </c>
      <c r="D16" s="13" t="s">
        <v>67</v>
      </c>
      <c r="E16" s="13" t="s">
        <v>137</v>
      </c>
      <c r="F16" s="14" t="s">
        <v>92</v>
      </c>
      <c r="G16" s="2">
        <v>9.0635000000000012</v>
      </c>
      <c r="H16" s="1">
        <v>2.8127937684556761E-2</v>
      </c>
      <c r="I16" s="13" t="s">
        <v>91</v>
      </c>
      <c r="J16" s="13" t="s">
        <v>91</v>
      </c>
      <c r="K16" s="13">
        <v>0.6</v>
      </c>
      <c r="M16" s="3" t="s">
        <v>258</v>
      </c>
      <c r="N16" s="3" t="s">
        <v>258</v>
      </c>
      <c r="O16" s="3" t="s">
        <v>258</v>
      </c>
      <c r="P16" s="3" t="s">
        <v>258</v>
      </c>
      <c r="R16" s="3" t="s">
        <v>237</v>
      </c>
      <c r="S16" s="3" t="s">
        <v>241</v>
      </c>
      <c r="T16" s="3" t="s">
        <v>241</v>
      </c>
      <c r="U16" s="3" t="s">
        <v>241</v>
      </c>
      <c r="V16" s="3" t="s">
        <v>241</v>
      </c>
      <c r="W16" s="3" t="s">
        <v>241</v>
      </c>
      <c r="X16" s="3" t="s">
        <v>241</v>
      </c>
      <c r="Y16" s="3" t="s">
        <v>241</v>
      </c>
    </row>
    <row r="17" spans="2:25" ht="28">
      <c r="B17" s="22" t="s">
        <v>76</v>
      </c>
      <c r="C17" s="23" t="s">
        <v>210</v>
      </c>
      <c r="D17" s="13" t="s">
        <v>67</v>
      </c>
      <c r="E17" s="13" t="s">
        <v>142</v>
      </c>
      <c r="F17" s="14" t="s">
        <v>92</v>
      </c>
      <c r="G17" s="2">
        <v>1.3113333333333335</v>
      </c>
      <c r="H17" s="1">
        <v>0.12971921233980094</v>
      </c>
      <c r="I17" s="13" t="s">
        <v>2</v>
      </c>
      <c r="J17" s="13" t="s">
        <v>20</v>
      </c>
      <c r="K17" s="13">
        <v>0.55000000000000004</v>
      </c>
      <c r="M17" s="3" t="s">
        <v>258</v>
      </c>
      <c r="N17" s="3" t="s">
        <v>258</v>
      </c>
      <c r="O17" s="3" t="s">
        <v>258</v>
      </c>
      <c r="P17" s="3" t="s">
        <v>258</v>
      </c>
      <c r="R17" s="3" t="s">
        <v>237</v>
      </c>
      <c r="S17" s="3" t="s">
        <v>2</v>
      </c>
      <c r="T17" s="3" t="s">
        <v>242</v>
      </c>
      <c r="U17" s="3" t="s">
        <v>2</v>
      </c>
      <c r="V17" s="3" t="s">
        <v>242</v>
      </c>
      <c r="W17" s="3" t="s">
        <v>241</v>
      </c>
      <c r="X17" s="3" t="s">
        <v>241</v>
      </c>
      <c r="Y17" s="3" t="s">
        <v>241</v>
      </c>
    </row>
    <row r="18" spans="2:25">
      <c r="B18" s="22" t="s">
        <v>75</v>
      </c>
      <c r="C18" s="23" t="s">
        <v>209</v>
      </c>
      <c r="D18" s="13" t="s">
        <v>67</v>
      </c>
      <c r="E18" s="13"/>
      <c r="F18" s="14" t="s">
        <v>92</v>
      </c>
      <c r="G18" s="2">
        <v>1.0736666666666668</v>
      </c>
      <c r="H18" s="1">
        <v>0.88393491810834146</v>
      </c>
      <c r="I18" s="13" t="s">
        <v>2</v>
      </c>
      <c r="J18" s="13" t="s">
        <v>2</v>
      </c>
      <c r="K18" s="13">
        <v>3.43</v>
      </c>
      <c r="M18" s="3" t="s">
        <v>258</v>
      </c>
      <c r="N18" s="3" t="s">
        <v>258</v>
      </c>
      <c r="O18" s="3" t="s">
        <v>258</v>
      </c>
      <c r="P18" s="3" t="s">
        <v>258</v>
      </c>
      <c r="R18" s="3" t="s">
        <v>237</v>
      </c>
      <c r="S18" s="3" t="s">
        <v>2</v>
      </c>
      <c r="T18" s="3" t="s">
        <v>2</v>
      </c>
      <c r="U18" s="3" t="s">
        <v>2</v>
      </c>
      <c r="V18" s="3" t="s">
        <v>2</v>
      </c>
      <c r="W18" s="3" t="s">
        <v>241</v>
      </c>
      <c r="X18" s="3" t="s">
        <v>242</v>
      </c>
      <c r="Y18" s="3" t="s">
        <v>242</v>
      </c>
    </row>
    <row r="19" spans="2:25">
      <c r="B19" s="22" t="s">
        <v>74</v>
      </c>
      <c r="C19" s="23" t="s">
        <v>208</v>
      </c>
      <c r="D19" s="13" t="s">
        <v>67</v>
      </c>
      <c r="E19" s="13"/>
      <c r="F19" s="14" t="s">
        <v>92</v>
      </c>
      <c r="G19" s="2">
        <v>14.946999999999999</v>
      </c>
      <c r="H19" s="1">
        <v>3.0115116142995991E-2</v>
      </c>
      <c r="I19" s="13" t="s">
        <v>91</v>
      </c>
      <c r="J19" s="13" t="s">
        <v>91</v>
      </c>
      <c r="K19" s="13">
        <v>2.88</v>
      </c>
      <c r="M19" s="3" t="s">
        <v>258</v>
      </c>
      <c r="N19" s="3" t="s">
        <v>259</v>
      </c>
      <c r="O19" s="3" t="s">
        <v>259</v>
      </c>
      <c r="P19" s="3" t="s">
        <v>258</v>
      </c>
      <c r="R19" s="3" t="s">
        <v>237</v>
      </c>
      <c r="S19" s="3" t="s">
        <v>241</v>
      </c>
      <c r="T19" s="3" t="s">
        <v>241</v>
      </c>
      <c r="U19" s="3" t="s">
        <v>241</v>
      </c>
      <c r="V19" s="3" t="s">
        <v>241</v>
      </c>
      <c r="W19" s="3" t="s">
        <v>241</v>
      </c>
      <c r="X19" s="3" t="s">
        <v>241</v>
      </c>
      <c r="Y19" s="3" t="s">
        <v>241</v>
      </c>
    </row>
    <row r="20" spans="2:25">
      <c r="B20" s="22" t="s">
        <v>207</v>
      </c>
      <c r="C20" s="23" t="s">
        <v>206</v>
      </c>
      <c r="D20" s="22" t="s">
        <v>67</v>
      </c>
      <c r="E20" s="13"/>
      <c r="F20" s="14" t="s">
        <v>95</v>
      </c>
      <c r="G20" s="2">
        <v>1.308542677234187</v>
      </c>
      <c r="H20" s="1">
        <v>0.94619200863012909</v>
      </c>
      <c r="I20" s="13" t="s">
        <v>2</v>
      </c>
      <c r="J20" s="13" t="s">
        <v>2</v>
      </c>
      <c r="K20" s="13">
        <v>5.0599999999999996</v>
      </c>
      <c r="M20" s="3" t="s">
        <v>258</v>
      </c>
      <c r="N20" s="3" t="s">
        <v>258</v>
      </c>
      <c r="O20" s="3" t="s">
        <v>258</v>
      </c>
      <c r="P20" s="3" t="s">
        <v>258</v>
      </c>
      <c r="R20" s="3" t="s">
        <v>237</v>
      </c>
      <c r="S20" s="3" t="s">
        <v>236</v>
      </c>
      <c r="T20" s="3" t="s">
        <v>236</v>
      </c>
      <c r="U20" s="3" t="s">
        <v>236</v>
      </c>
      <c r="V20" s="3" t="s">
        <v>236</v>
      </c>
      <c r="W20" s="3" t="s">
        <v>236</v>
      </c>
      <c r="X20" s="3" t="s">
        <v>236</v>
      </c>
      <c r="Y20" s="3" t="s">
        <v>236</v>
      </c>
    </row>
    <row r="21" spans="2:25" ht="28">
      <c r="B21" s="22" t="s">
        <v>73</v>
      </c>
      <c r="C21" s="23" t="s">
        <v>205</v>
      </c>
      <c r="D21" s="13" t="s">
        <v>67</v>
      </c>
      <c r="E21" s="13"/>
      <c r="F21" s="14" t="s">
        <v>92</v>
      </c>
      <c r="G21" s="2">
        <v>2.7509999999999999</v>
      </c>
      <c r="H21" s="1">
        <v>2.5888214490821501E-2</v>
      </c>
      <c r="I21" s="13" t="s">
        <v>91</v>
      </c>
      <c r="J21" s="13" t="s">
        <v>91</v>
      </c>
      <c r="K21" s="13">
        <v>2.4500000000000002</v>
      </c>
      <c r="M21" s="3" t="s">
        <v>259</v>
      </c>
      <c r="N21" s="3" t="s">
        <v>258</v>
      </c>
      <c r="O21" s="3" t="s">
        <v>259</v>
      </c>
      <c r="P21" s="3" t="s">
        <v>259</v>
      </c>
      <c r="R21" s="3" t="s">
        <v>238</v>
      </c>
      <c r="S21" s="3" t="s">
        <v>241</v>
      </c>
      <c r="T21" s="3" t="s">
        <v>241</v>
      </c>
      <c r="U21" s="3" t="s">
        <v>241</v>
      </c>
      <c r="V21" s="3" t="s">
        <v>241</v>
      </c>
      <c r="W21" s="3" t="s">
        <v>241</v>
      </c>
      <c r="X21" s="3" t="s">
        <v>241</v>
      </c>
      <c r="Y21" s="3" t="s">
        <v>241</v>
      </c>
    </row>
    <row r="22" spans="2:25">
      <c r="B22" s="22" t="s">
        <v>72</v>
      </c>
      <c r="C22" s="23" t="s">
        <v>204</v>
      </c>
      <c r="D22" s="13" t="s">
        <v>67</v>
      </c>
      <c r="E22" s="13" t="s">
        <v>137</v>
      </c>
      <c r="F22" s="14" t="s">
        <v>92</v>
      </c>
      <c r="G22" s="2">
        <v>6.3319999999999999</v>
      </c>
      <c r="H22" s="1">
        <v>3.2749611611429273E-2</v>
      </c>
      <c r="I22" s="13" t="s">
        <v>91</v>
      </c>
      <c r="J22" s="13" t="s">
        <v>91</v>
      </c>
      <c r="K22" s="13">
        <v>6.21</v>
      </c>
      <c r="M22" s="3" t="s">
        <v>258</v>
      </c>
      <c r="N22" s="3" t="s">
        <v>258</v>
      </c>
      <c r="O22" s="3" t="s">
        <v>258</v>
      </c>
      <c r="P22" s="3" t="s">
        <v>259</v>
      </c>
      <c r="R22" s="3" t="s">
        <v>237</v>
      </c>
      <c r="S22" s="3" t="s">
        <v>241</v>
      </c>
      <c r="T22" s="3" t="s">
        <v>241</v>
      </c>
      <c r="U22" s="3" t="s">
        <v>241</v>
      </c>
      <c r="V22" s="3" t="s">
        <v>241</v>
      </c>
      <c r="W22" s="3" t="s">
        <v>241</v>
      </c>
      <c r="X22" s="3" t="s">
        <v>241</v>
      </c>
      <c r="Y22" s="3" t="s">
        <v>241</v>
      </c>
    </row>
    <row r="23" spans="2:25">
      <c r="B23" s="22" t="s">
        <v>71</v>
      </c>
      <c r="C23" s="23" t="s">
        <v>203</v>
      </c>
      <c r="D23" s="13" t="s">
        <v>67</v>
      </c>
      <c r="E23" s="13"/>
      <c r="F23" s="14" t="s">
        <v>92</v>
      </c>
      <c r="G23" s="2">
        <v>1.1340000000000001</v>
      </c>
      <c r="H23" s="1">
        <v>1.1366240943142746E-2</v>
      </c>
      <c r="I23" s="24" t="s">
        <v>4</v>
      </c>
      <c r="J23" s="24" t="s">
        <v>4</v>
      </c>
      <c r="K23" s="13">
        <v>1.62</v>
      </c>
      <c r="M23" s="3" t="s">
        <v>258</v>
      </c>
      <c r="N23" s="3" t="s">
        <v>258</v>
      </c>
      <c r="O23" s="3" t="s">
        <v>258</v>
      </c>
      <c r="P23" s="3" t="s">
        <v>258</v>
      </c>
      <c r="R23" s="3" t="s">
        <v>237</v>
      </c>
      <c r="S23" s="3" t="s">
        <v>242</v>
      </c>
      <c r="T23" s="3" t="s">
        <v>242</v>
      </c>
      <c r="U23" s="3" t="s">
        <v>256</v>
      </c>
      <c r="V23" s="3" t="s">
        <v>256</v>
      </c>
      <c r="W23" s="3" t="s">
        <v>241</v>
      </c>
      <c r="X23" s="3" t="s">
        <v>241</v>
      </c>
      <c r="Y23" s="3" t="s">
        <v>242</v>
      </c>
    </row>
    <row r="24" spans="2:25" ht="28">
      <c r="B24" s="22" t="s">
        <v>70</v>
      </c>
      <c r="C24" s="23" t="s">
        <v>202</v>
      </c>
      <c r="D24" s="13" t="s">
        <v>67</v>
      </c>
      <c r="E24" s="13" t="s">
        <v>137</v>
      </c>
      <c r="F24" s="14" t="s">
        <v>92</v>
      </c>
      <c r="G24" s="2">
        <v>4.2874999999999996</v>
      </c>
      <c r="H24" s="1">
        <v>1.6637304369069125E-2</v>
      </c>
      <c r="I24" s="13" t="s">
        <v>91</v>
      </c>
      <c r="J24" s="13" t="s">
        <v>91</v>
      </c>
      <c r="K24" s="13">
        <v>1.63</v>
      </c>
      <c r="M24" s="3" t="s">
        <v>258</v>
      </c>
      <c r="N24" s="3" t="s">
        <v>258</v>
      </c>
      <c r="O24" s="3" t="s">
        <v>259</v>
      </c>
      <c r="P24" s="3" t="s">
        <v>258</v>
      </c>
      <c r="R24" s="3" t="s">
        <v>237</v>
      </c>
      <c r="S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X24" s="3" t="s">
        <v>241</v>
      </c>
      <c r="Y24" s="3" t="s">
        <v>241</v>
      </c>
    </row>
    <row r="25" spans="2:25">
      <c r="B25" s="22" t="s">
        <v>69</v>
      </c>
      <c r="C25" s="23" t="s">
        <v>201</v>
      </c>
      <c r="D25" s="13" t="s">
        <v>67</v>
      </c>
      <c r="E25" s="13"/>
      <c r="F25" s="14" t="s">
        <v>92</v>
      </c>
      <c r="G25" s="2">
        <v>1.1626666666666667</v>
      </c>
      <c r="H25" s="1">
        <v>1.641131087721839E-2</v>
      </c>
      <c r="I25" s="24" t="s">
        <v>4</v>
      </c>
      <c r="J25" s="24" t="s">
        <v>4</v>
      </c>
      <c r="K25" s="13">
        <v>2.0699999999999998</v>
      </c>
      <c r="M25" s="3" t="s">
        <v>258</v>
      </c>
      <c r="N25" s="3" t="s">
        <v>258</v>
      </c>
      <c r="O25" s="3" t="s">
        <v>258</v>
      </c>
      <c r="P25" s="3" t="s">
        <v>258</v>
      </c>
      <c r="R25" s="3" t="s">
        <v>237</v>
      </c>
      <c r="S25" s="3" t="s">
        <v>242</v>
      </c>
      <c r="T25" s="3" t="s">
        <v>242</v>
      </c>
      <c r="U25" s="3" t="s">
        <v>256</v>
      </c>
      <c r="V25" s="3" t="s">
        <v>256</v>
      </c>
      <c r="W25" s="3" t="s">
        <v>241</v>
      </c>
      <c r="X25" s="3" t="s">
        <v>242</v>
      </c>
      <c r="Y25" s="3" t="s">
        <v>242</v>
      </c>
    </row>
    <row r="26" spans="2:25">
      <c r="B26" s="22" t="s">
        <v>68</v>
      </c>
      <c r="C26" s="23" t="s">
        <v>200</v>
      </c>
      <c r="D26" s="13" t="s">
        <v>67</v>
      </c>
      <c r="E26" s="13" t="s">
        <v>137</v>
      </c>
      <c r="F26" s="14" t="s">
        <v>92</v>
      </c>
      <c r="G26" s="2">
        <v>3.9140000000000001</v>
      </c>
      <c r="H26" s="1">
        <v>2.3865231789292268E-2</v>
      </c>
      <c r="I26" s="13" t="s">
        <v>91</v>
      </c>
      <c r="J26" s="13" t="s">
        <v>91</v>
      </c>
      <c r="K26" s="13">
        <v>1.79</v>
      </c>
      <c r="M26" s="3" t="s">
        <v>258</v>
      </c>
      <c r="N26" s="3" t="s">
        <v>259</v>
      </c>
      <c r="O26" s="3" t="s">
        <v>259</v>
      </c>
      <c r="P26" s="3" t="s">
        <v>258</v>
      </c>
      <c r="R26" s="3" t="s">
        <v>237</v>
      </c>
      <c r="S26" s="3" t="s">
        <v>241</v>
      </c>
      <c r="T26" s="3" t="s">
        <v>241</v>
      </c>
      <c r="U26" s="3" t="s">
        <v>241</v>
      </c>
      <c r="V26" s="3" t="s">
        <v>241</v>
      </c>
      <c r="W26" s="3" t="s">
        <v>241</v>
      </c>
      <c r="X26" s="3" t="s">
        <v>241</v>
      </c>
      <c r="Y26" s="3" t="s">
        <v>241</v>
      </c>
    </row>
    <row r="27" spans="2:25">
      <c r="B27" s="22" t="s">
        <v>65</v>
      </c>
      <c r="C27" s="23" t="s">
        <v>199</v>
      </c>
      <c r="D27" s="13" t="s">
        <v>47</v>
      </c>
      <c r="E27" s="13" t="s">
        <v>137</v>
      </c>
      <c r="F27" s="14" t="s">
        <v>92</v>
      </c>
      <c r="G27" s="2">
        <v>7.9820000000000002</v>
      </c>
      <c r="H27" s="1">
        <v>2.8283165963638522E-2</v>
      </c>
      <c r="I27" s="13" t="s">
        <v>91</v>
      </c>
      <c r="J27" s="13" t="s">
        <v>91</v>
      </c>
      <c r="K27" s="13">
        <v>2.69</v>
      </c>
      <c r="M27" s="3" t="s">
        <v>258</v>
      </c>
      <c r="N27" s="3" t="s">
        <v>258</v>
      </c>
      <c r="O27" s="3" t="s">
        <v>258</v>
      </c>
      <c r="P27" s="3" t="s">
        <v>258</v>
      </c>
      <c r="R27" s="3" t="s">
        <v>237</v>
      </c>
      <c r="S27" s="3" t="s">
        <v>241</v>
      </c>
      <c r="T27" s="3" t="s">
        <v>241</v>
      </c>
      <c r="U27" s="3" t="s">
        <v>241</v>
      </c>
      <c r="V27" s="3" t="s">
        <v>241</v>
      </c>
      <c r="W27" s="3" t="s">
        <v>241</v>
      </c>
      <c r="X27" s="3" t="s">
        <v>241</v>
      </c>
      <c r="Y27" s="3" t="s">
        <v>241</v>
      </c>
    </row>
    <row r="28" spans="2:25" ht="28">
      <c r="B28" s="22" t="s">
        <v>64</v>
      </c>
      <c r="C28" s="23" t="s">
        <v>198</v>
      </c>
      <c r="D28" s="13" t="s">
        <v>44</v>
      </c>
      <c r="E28" s="13"/>
      <c r="F28" s="14" t="s">
        <v>95</v>
      </c>
      <c r="G28" s="2">
        <v>8.0803159913520162</v>
      </c>
      <c r="H28" s="1">
        <v>2.0780775194921861E-2</v>
      </c>
      <c r="I28" s="13" t="s">
        <v>91</v>
      </c>
      <c r="J28" s="13" t="s">
        <v>91</v>
      </c>
      <c r="K28" s="13">
        <v>1.1100000000000001</v>
      </c>
      <c r="M28" s="3" t="s">
        <v>258</v>
      </c>
      <c r="N28" s="3" t="s">
        <v>258</v>
      </c>
      <c r="O28" s="3" t="s">
        <v>258</v>
      </c>
      <c r="P28" s="3" t="s">
        <v>258</v>
      </c>
      <c r="R28" s="3" t="s">
        <v>237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</row>
    <row r="29" spans="2:25" ht="28">
      <c r="B29" s="22" t="s">
        <v>66</v>
      </c>
      <c r="C29" s="23" t="s">
        <v>197</v>
      </c>
      <c r="D29" s="13" t="s">
        <v>47</v>
      </c>
      <c r="E29" s="13"/>
      <c r="F29" s="14" t="s">
        <v>92</v>
      </c>
      <c r="G29" s="2">
        <v>7.2084999999999999</v>
      </c>
      <c r="H29" s="1">
        <v>3.0119118963426814E-2</v>
      </c>
      <c r="I29" s="13" t="s">
        <v>91</v>
      </c>
      <c r="J29" s="13" t="s">
        <v>91</v>
      </c>
      <c r="K29" s="13">
        <v>0.64</v>
      </c>
      <c r="M29" s="3" t="s">
        <v>258</v>
      </c>
      <c r="N29" s="3" t="s">
        <v>258</v>
      </c>
      <c r="O29" s="3" t="s">
        <v>258</v>
      </c>
      <c r="P29" s="3" t="s">
        <v>258</v>
      </c>
      <c r="R29" s="3" t="s">
        <v>238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</row>
    <row r="30" spans="2:25">
      <c r="B30" s="22" t="s">
        <v>196</v>
      </c>
      <c r="C30" s="23" t="s">
        <v>195</v>
      </c>
      <c r="D30" s="22" t="s">
        <v>47</v>
      </c>
      <c r="E30" s="13"/>
      <c r="F30" s="14" t="s">
        <v>95</v>
      </c>
      <c r="G30" s="2">
        <v>2.3810944978765347</v>
      </c>
      <c r="H30" s="1">
        <v>0.71035623316433572</v>
      </c>
      <c r="I30" s="13" t="s">
        <v>91</v>
      </c>
      <c r="J30" s="13" t="s">
        <v>91</v>
      </c>
      <c r="K30" s="13">
        <v>5.1100000000000003</v>
      </c>
      <c r="M30" s="3" t="s">
        <v>258</v>
      </c>
      <c r="N30" s="3" t="s">
        <v>258</v>
      </c>
      <c r="O30" s="3" t="s">
        <v>258</v>
      </c>
      <c r="P30" s="3" t="s">
        <v>258</v>
      </c>
      <c r="R30" s="3" t="s">
        <v>239</v>
      </c>
      <c r="S30" s="3" t="s">
        <v>236</v>
      </c>
      <c r="T30" s="3" t="s">
        <v>236</v>
      </c>
      <c r="U30" s="3" t="s">
        <v>236</v>
      </c>
      <c r="V30" s="3" t="s">
        <v>236</v>
      </c>
      <c r="W30" s="3" t="s">
        <v>236</v>
      </c>
      <c r="X30" s="3" t="s">
        <v>236</v>
      </c>
      <c r="Y30" s="3" t="s">
        <v>236</v>
      </c>
    </row>
    <row r="31" spans="2:25" ht="42">
      <c r="B31" s="22" t="s">
        <v>63</v>
      </c>
      <c r="C31" s="23" t="s">
        <v>194</v>
      </c>
      <c r="D31" s="13" t="s">
        <v>47</v>
      </c>
      <c r="E31" s="13"/>
      <c r="F31" s="14" t="s">
        <v>92</v>
      </c>
      <c r="G31" s="2">
        <v>4.3925000000000001</v>
      </c>
      <c r="H31" s="1">
        <v>3.7674921031544413E-2</v>
      </c>
      <c r="I31" s="13" t="s">
        <v>91</v>
      </c>
      <c r="J31" s="13" t="s">
        <v>91</v>
      </c>
      <c r="K31" s="13">
        <v>2.86</v>
      </c>
      <c r="M31" s="3" t="s">
        <v>236</v>
      </c>
      <c r="N31" s="3" t="s">
        <v>236</v>
      </c>
      <c r="O31" s="3" t="s">
        <v>236</v>
      </c>
      <c r="P31" s="3" t="s">
        <v>236</v>
      </c>
      <c r="R31" s="3" t="s">
        <v>236</v>
      </c>
      <c r="S31" s="3" t="s">
        <v>241</v>
      </c>
      <c r="T31" s="3" t="s">
        <v>241</v>
      </c>
      <c r="U31" s="3" t="s">
        <v>241</v>
      </c>
      <c r="V31" s="3" t="s">
        <v>241</v>
      </c>
      <c r="W31" s="3" t="s">
        <v>241</v>
      </c>
      <c r="X31" s="3" t="s">
        <v>241</v>
      </c>
      <c r="Y31" s="3" t="s">
        <v>241</v>
      </c>
    </row>
    <row r="32" spans="2:25">
      <c r="B32" s="22" t="s">
        <v>62</v>
      </c>
      <c r="C32" s="23" t="s">
        <v>193</v>
      </c>
      <c r="D32" s="13" t="s">
        <v>47</v>
      </c>
      <c r="E32" s="13" t="s">
        <v>142</v>
      </c>
      <c r="F32" s="14" t="s">
        <v>92</v>
      </c>
      <c r="G32" s="2">
        <v>2.3984999999999999</v>
      </c>
      <c r="H32" s="1">
        <v>4.2625209804833059E-2</v>
      </c>
      <c r="I32" s="13" t="s">
        <v>91</v>
      </c>
      <c r="J32" s="13" t="s">
        <v>91</v>
      </c>
      <c r="K32" s="13">
        <v>1.88</v>
      </c>
      <c r="M32" s="3" t="s">
        <v>258</v>
      </c>
      <c r="N32" s="3" t="s">
        <v>258</v>
      </c>
      <c r="O32" s="3" t="s">
        <v>258</v>
      </c>
      <c r="P32" s="3" t="s">
        <v>258</v>
      </c>
      <c r="R32" s="3" t="s">
        <v>237</v>
      </c>
      <c r="S32" s="3" t="s">
        <v>241</v>
      </c>
      <c r="T32" s="3" t="s">
        <v>241</v>
      </c>
      <c r="U32" s="3" t="s">
        <v>241</v>
      </c>
      <c r="V32" s="3" t="s">
        <v>241</v>
      </c>
      <c r="W32" s="3" t="s">
        <v>242</v>
      </c>
      <c r="X32" s="3" t="s">
        <v>241</v>
      </c>
      <c r="Y32" s="3" t="s">
        <v>242</v>
      </c>
    </row>
    <row r="33" spans="2:25">
      <c r="B33" s="22" t="s">
        <v>61</v>
      </c>
      <c r="C33" s="23" t="s">
        <v>192</v>
      </c>
      <c r="D33" s="13" t="s">
        <v>44</v>
      </c>
      <c r="E33" s="13"/>
      <c r="F33" s="14" t="s">
        <v>92</v>
      </c>
      <c r="G33" s="2">
        <v>11.049604282579914</v>
      </c>
      <c r="H33" s="1">
        <v>9.4043699038844464E-2</v>
      </c>
      <c r="I33" s="13" t="s">
        <v>91</v>
      </c>
      <c r="J33" s="13" t="s">
        <v>91</v>
      </c>
      <c r="K33" s="13">
        <v>1.96</v>
      </c>
      <c r="M33" s="3" t="s">
        <v>259</v>
      </c>
      <c r="N33" s="3" t="s">
        <v>258</v>
      </c>
      <c r="O33" s="3" t="s">
        <v>259</v>
      </c>
      <c r="P33" s="3" t="s">
        <v>258</v>
      </c>
      <c r="R33" s="3" t="s">
        <v>239</v>
      </c>
      <c r="S33" s="3" t="s">
        <v>241</v>
      </c>
      <c r="T33" s="3" t="s">
        <v>241</v>
      </c>
      <c r="U33" s="3" t="s">
        <v>241</v>
      </c>
      <c r="V33" s="3" t="s">
        <v>241</v>
      </c>
      <c r="W33" s="3" t="s">
        <v>241</v>
      </c>
      <c r="X33" s="3" t="s">
        <v>241</v>
      </c>
      <c r="Y33" s="3" t="s">
        <v>241</v>
      </c>
    </row>
    <row r="34" spans="2:25">
      <c r="B34" s="22" t="s">
        <v>191</v>
      </c>
      <c r="C34" s="23" t="s">
        <v>190</v>
      </c>
      <c r="D34" s="22" t="s">
        <v>47</v>
      </c>
      <c r="E34" s="13"/>
      <c r="F34" s="14" t="s">
        <v>95</v>
      </c>
      <c r="G34" s="2">
        <v>3.6269622348099202</v>
      </c>
      <c r="H34" s="1">
        <v>0.2085583428217512</v>
      </c>
      <c r="I34" s="13" t="s">
        <v>91</v>
      </c>
      <c r="J34" s="13" t="s">
        <v>91</v>
      </c>
      <c r="K34" s="13">
        <v>1.86</v>
      </c>
      <c r="M34" s="3" t="s">
        <v>258</v>
      </c>
      <c r="N34" s="3" t="s">
        <v>258</v>
      </c>
      <c r="O34" s="3" t="s">
        <v>258</v>
      </c>
      <c r="P34" s="3" t="s">
        <v>258</v>
      </c>
      <c r="R34" s="3" t="s">
        <v>239</v>
      </c>
      <c r="S34" s="3" t="s">
        <v>241</v>
      </c>
      <c r="T34" s="3" t="s">
        <v>241</v>
      </c>
      <c r="U34" s="3" t="s">
        <v>241</v>
      </c>
      <c r="V34" s="3" t="s">
        <v>241</v>
      </c>
      <c r="W34" s="3" t="s">
        <v>241</v>
      </c>
      <c r="X34" s="3" t="s">
        <v>241</v>
      </c>
      <c r="Y34" s="3" t="s">
        <v>241</v>
      </c>
    </row>
    <row r="35" spans="2:25">
      <c r="B35" s="22" t="s">
        <v>59</v>
      </c>
      <c r="C35" s="23" t="s">
        <v>189</v>
      </c>
      <c r="D35" s="13" t="s">
        <v>44</v>
      </c>
      <c r="E35" s="13"/>
      <c r="F35" s="14" t="s">
        <v>92</v>
      </c>
      <c r="G35" s="2">
        <v>1.9744999999999999</v>
      </c>
      <c r="H35" s="1">
        <v>0.61353085100192917</v>
      </c>
      <c r="I35" s="13" t="s">
        <v>91</v>
      </c>
      <c r="J35" s="13" t="s">
        <v>91</v>
      </c>
      <c r="K35" s="13">
        <v>2.0299999999999998</v>
      </c>
      <c r="M35" s="3" t="s">
        <v>258</v>
      </c>
      <c r="N35" s="3" t="s">
        <v>258</v>
      </c>
      <c r="O35" s="3" t="s">
        <v>258</v>
      </c>
      <c r="P35" s="3" t="s">
        <v>258</v>
      </c>
      <c r="R35" s="3" t="s">
        <v>239</v>
      </c>
      <c r="S35" s="3" t="s">
        <v>241</v>
      </c>
      <c r="T35" s="3" t="s">
        <v>241</v>
      </c>
      <c r="U35" s="3" t="s">
        <v>241</v>
      </c>
      <c r="V35" s="3" t="s">
        <v>241</v>
      </c>
      <c r="W35" s="3" t="s">
        <v>241</v>
      </c>
      <c r="X35" s="3" t="s">
        <v>241</v>
      </c>
      <c r="Y35" s="3" t="s">
        <v>242</v>
      </c>
    </row>
    <row r="36" spans="2:25">
      <c r="B36" s="22" t="s">
        <v>60</v>
      </c>
      <c r="C36" s="23" t="s">
        <v>188</v>
      </c>
      <c r="D36" s="13" t="s">
        <v>44</v>
      </c>
      <c r="E36" s="13"/>
      <c r="F36" s="14" t="s">
        <v>92</v>
      </c>
      <c r="G36" s="2">
        <v>1.8250000000000002</v>
      </c>
      <c r="H36" s="1">
        <v>1.5773142326490595E-2</v>
      </c>
      <c r="I36" s="13" t="s">
        <v>91</v>
      </c>
      <c r="J36" s="13" t="s">
        <v>91</v>
      </c>
      <c r="K36" s="13">
        <v>0.97</v>
      </c>
      <c r="M36" s="3" t="s">
        <v>258</v>
      </c>
      <c r="N36" s="3" t="s">
        <v>258</v>
      </c>
      <c r="O36" s="3" t="s">
        <v>259</v>
      </c>
      <c r="P36" s="3" t="s">
        <v>259</v>
      </c>
      <c r="R36" s="3" t="s">
        <v>239</v>
      </c>
      <c r="S36" s="3" t="s">
        <v>241</v>
      </c>
      <c r="T36" s="3" t="s">
        <v>241</v>
      </c>
      <c r="U36" s="3" t="s">
        <v>241</v>
      </c>
      <c r="V36" s="3" t="s">
        <v>241</v>
      </c>
      <c r="W36" s="3" t="s">
        <v>241</v>
      </c>
      <c r="X36" s="3" t="s">
        <v>241</v>
      </c>
      <c r="Y36" s="3" t="s">
        <v>242</v>
      </c>
    </row>
    <row r="37" spans="2:25">
      <c r="B37" s="22" t="s">
        <v>58</v>
      </c>
      <c r="C37" s="23" t="s">
        <v>187</v>
      </c>
      <c r="D37" s="13" t="s">
        <v>47</v>
      </c>
      <c r="E37" s="13"/>
      <c r="F37" s="14" t="s">
        <v>92</v>
      </c>
      <c r="G37" s="2">
        <v>1.6440000000000001</v>
      </c>
      <c r="H37" s="1">
        <v>2.7488936108381122E-2</v>
      </c>
      <c r="I37" s="13" t="s">
        <v>91</v>
      </c>
      <c r="J37" s="13" t="s">
        <v>91</v>
      </c>
      <c r="K37" s="13">
        <v>1.72</v>
      </c>
      <c r="M37" s="3" t="s">
        <v>258</v>
      </c>
      <c r="N37" s="3" t="s">
        <v>258</v>
      </c>
      <c r="O37" s="3" t="s">
        <v>259</v>
      </c>
      <c r="P37" s="3" t="s">
        <v>258</v>
      </c>
      <c r="R37" s="3" t="s">
        <v>239</v>
      </c>
      <c r="S37" s="3" t="s">
        <v>236</v>
      </c>
      <c r="T37" s="3" t="s">
        <v>236</v>
      </c>
      <c r="U37" s="3" t="s">
        <v>236</v>
      </c>
      <c r="V37" s="3" t="s">
        <v>236</v>
      </c>
      <c r="W37" s="3" t="s">
        <v>236</v>
      </c>
      <c r="X37" s="3" t="s">
        <v>236</v>
      </c>
      <c r="Y37" s="3" t="s">
        <v>236</v>
      </c>
    </row>
    <row r="38" spans="2:25" ht="28">
      <c r="B38" s="22" t="s">
        <v>186</v>
      </c>
      <c r="C38" s="23" t="s">
        <v>185</v>
      </c>
      <c r="D38" s="22" t="s">
        <v>47</v>
      </c>
      <c r="E38" s="13"/>
      <c r="F38" s="14" t="s">
        <v>95</v>
      </c>
      <c r="G38" s="2">
        <v>6.0194147637590349</v>
      </c>
      <c r="H38" s="1">
        <v>1.5664862717301144E-2</v>
      </c>
      <c r="I38" s="13" t="s">
        <v>91</v>
      </c>
      <c r="J38" s="13" t="s">
        <v>91</v>
      </c>
      <c r="K38" s="13">
        <v>3.77</v>
      </c>
      <c r="M38" s="3" t="s">
        <v>236</v>
      </c>
      <c r="N38" s="3" t="s">
        <v>236</v>
      </c>
      <c r="O38" s="3" t="s">
        <v>236</v>
      </c>
      <c r="P38" s="3" t="s">
        <v>236</v>
      </c>
      <c r="R38" s="3" t="s">
        <v>236</v>
      </c>
      <c r="S38" s="3" t="s">
        <v>236</v>
      </c>
      <c r="T38" s="3" t="s">
        <v>236</v>
      </c>
      <c r="U38" s="3" t="s">
        <v>236</v>
      </c>
      <c r="V38" s="3" t="s">
        <v>236</v>
      </c>
      <c r="W38" s="3" t="s">
        <v>236</v>
      </c>
      <c r="X38" s="3" t="s">
        <v>236</v>
      </c>
      <c r="Y38" s="3" t="s">
        <v>236</v>
      </c>
    </row>
    <row r="39" spans="2:25" ht="28">
      <c r="B39" s="22" t="s">
        <v>57</v>
      </c>
      <c r="C39" s="23" t="s">
        <v>184</v>
      </c>
      <c r="D39" s="13" t="s">
        <v>47</v>
      </c>
      <c r="E39" s="13"/>
      <c r="F39" s="14" t="s">
        <v>92</v>
      </c>
      <c r="G39" s="2">
        <v>3.3235000000000001</v>
      </c>
      <c r="H39" s="1">
        <v>2.3229546450482225E-2</v>
      </c>
      <c r="I39" s="13" t="s">
        <v>91</v>
      </c>
      <c r="J39" s="13" t="s">
        <v>91</v>
      </c>
      <c r="K39" s="13">
        <v>2.37</v>
      </c>
      <c r="M39" s="3" t="s">
        <v>236</v>
      </c>
      <c r="N39" s="3" t="s">
        <v>236</v>
      </c>
      <c r="O39" s="3" t="s">
        <v>236</v>
      </c>
      <c r="P39" s="3" t="s">
        <v>236</v>
      </c>
      <c r="R39" s="3" t="s">
        <v>236</v>
      </c>
      <c r="S39" s="3" t="s">
        <v>241</v>
      </c>
      <c r="T39" s="3" t="s">
        <v>241</v>
      </c>
      <c r="U39" s="3" t="s">
        <v>241</v>
      </c>
      <c r="V39" s="3" t="s">
        <v>241</v>
      </c>
      <c r="W39" s="3" t="s">
        <v>241</v>
      </c>
      <c r="X39" s="3" t="s">
        <v>241</v>
      </c>
      <c r="Y39" s="3" t="s">
        <v>241</v>
      </c>
    </row>
    <row r="40" spans="2:25">
      <c r="B40" s="22" t="s">
        <v>56</v>
      </c>
      <c r="C40" s="23" t="s">
        <v>183</v>
      </c>
      <c r="D40" s="13" t="s">
        <v>44</v>
      </c>
      <c r="E40" s="13"/>
      <c r="F40" s="14" t="s">
        <v>95</v>
      </c>
      <c r="G40" s="2">
        <v>1.6381780875613914</v>
      </c>
      <c r="H40" s="1">
        <v>0.87456657224292322</v>
      </c>
      <c r="I40" s="13" t="s">
        <v>91</v>
      </c>
      <c r="J40" s="13" t="s">
        <v>91</v>
      </c>
      <c r="K40" s="13">
        <v>4.3099999999999996</v>
      </c>
      <c r="M40" s="3" t="s">
        <v>258</v>
      </c>
      <c r="N40" s="3" t="s">
        <v>258</v>
      </c>
      <c r="O40" s="3" t="s">
        <v>258</v>
      </c>
      <c r="P40" s="3" t="s">
        <v>258</v>
      </c>
      <c r="R40" s="3" t="s">
        <v>239</v>
      </c>
      <c r="S40" s="3" t="s">
        <v>241</v>
      </c>
      <c r="T40" s="3" t="s">
        <v>241</v>
      </c>
      <c r="U40" s="3" t="s">
        <v>241</v>
      </c>
      <c r="V40" s="3" t="s">
        <v>241</v>
      </c>
      <c r="W40" s="3" t="s">
        <v>242</v>
      </c>
      <c r="X40" s="3" t="s">
        <v>242</v>
      </c>
      <c r="Y40" s="3" t="s">
        <v>241</v>
      </c>
    </row>
    <row r="41" spans="2:25">
      <c r="B41" s="22" t="s">
        <v>55</v>
      </c>
      <c r="C41" s="23" t="s">
        <v>182</v>
      </c>
      <c r="D41" s="13" t="s">
        <v>44</v>
      </c>
      <c r="E41" s="13"/>
      <c r="F41" s="14" t="s">
        <v>92</v>
      </c>
      <c r="G41" s="2">
        <v>5.5010000000000003</v>
      </c>
      <c r="H41" s="1">
        <v>3.1769853357342122E-2</v>
      </c>
      <c r="I41" s="13" t="s">
        <v>91</v>
      </c>
      <c r="J41" s="13" t="s">
        <v>91</v>
      </c>
      <c r="K41" s="13">
        <v>2.04</v>
      </c>
      <c r="M41" s="3" t="s">
        <v>259</v>
      </c>
      <c r="N41" s="3" t="s">
        <v>259</v>
      </c>
      <c r="O41" s="3" t="s">
        <v>258</v>
      </c>
      <c r="P41" s="3" t="s">
        <v>258</v>
      </c>
      <c r="R41" s="3" t="s">
        <v>239</v>
      </c>
      <c r="S41" s="3" t="s">
        <v>236</v>
      </c>
      <c r="T41" s="3" t="s">
        <v>236</v>
      </c>
      <c r="U41" s="3" t="s">
        <v>236</v>
      </c>
      <c r="V41" s="3" t="s">
        <v>236</v>
      </c>
      <c r="W41" s="3" t="s">
        <v>236</v>
      </c>
      <c r="X41" s="3" t="s">
        <v>236</v>
      </c>
      <c r="Y41" s="3" t="s">
        <v>236</v>
      </c>
    </row>
    <row r="42" spans="2:25" ht="28">
      <c r="B42" s="22" t="s">
        <v>54</v>
      </c>
      <c r="C42" s="23" t="s">
        <v>181</v>
      </c>
      <c r="D42" s="13" t="s">
        <v>47</v>
      </c>
      <c r="E42" s="13"/>
      <c r="F42" s="14" t="s">
        <v>92</v>
      </c>
      <c r="G42" s="2">
        <v>3.55</v>
      </c>
      <c r="H42" s="1">
        <v>1.1713381196373546E-2</v>
      </c>
      <c r="I42" s="13" t="s">
        <v>91</v>
      </c>
      <c r="J42" s="13" t="s">
        <v>91</v>
      </c>
      <c r="K42" s="13">
        <v>1.82</v>
      </c>
      <c r="M42" s="3" t="s">
        <v>258</v>
      </c>
      <c r="N42" s="3" t="s">
        <v>258</v>
      </c>
      <c r="O42" s="3" t="s">
        <v>258</v>
      </c>
      <c r="P42" s="3" t="s">
        <v>258</v>
      </c>
      <c r="R42" s="3" t="s">
        <v>238</v>
      </c>
      <c r="S42" s="3" t="s">
        <v>241</v>
      </c>
      <c r="T42" s="3" t="s">
        <v>241</v>
      </c>
      <c r="U42" s="3" t="s">
        <v>241</v>
      </c>
      <c r="V42" s="3" t="s">
        <v>241</v>
      </c>
      <c r="W42" s="3" t="s">
        <v>241</v>
      </c>
      <c r="X42" s="3" t="s">
        <v>241</v>
      </c>
      <c r="Y42" s="3" t="s">
        <v>241</v>
      </c>
    </row>
    <row r="43" spans="2:25">
      <c r="B43" s="22" t="s">
        <v>180</v>
      </c>
      <c r="C43" s="23" t="s">
        <v>179</v>
      </c>
      <c r="D43" s="22" t="s">
        <v>47</v>
      </c>
      <c r="E43" s="13"/>
      <c r="F43" s="14" t="s">
        <v>95</v>
      </c>
      <c r="G43" s="2">
        <v>1.2597674595315789</v>
      </c>
      <c r="H43" s="1">
        <v>0.82472084798031631</v>
      </c>
      <c r="I43" s="13" t="s">
        <v>2</v>
      </c>
      <c r="J43" s="13" t="s">
        <v>2</v>
      </c>
      <c r="K43" s="13">
        <v>6.26</v>
      </c>
      <c r="M43" s="3" t="s">
        <v>258</v>
      </c>
      <c r="N43" s="3" t="s">
        <v>258</v>
      </c>
      <c r="O43" s="3" t="s">
        <v>258</v>
      </c>
      <c r="P43" s="3" t="s">
        <v>258</v>
      </c>
      <c r="R43" s="3" t="s">
        <v>237</v>
      </c>
      <c r="S43" s="3" t="s">
        <v>236</v>
      </c>
      <c r="T43" s="3" t="s">
        <v>236</v>
      </c>
      <c r="U43" s="3" t="s">
        <v>236</v>
      </c>
      <c r="V43" s="3" t="s">
        <v>236</v>
      </c>
      <c r="W43" s="3" t="s">
        <v>236</v>
      </c>
      <c r="X43" s="3" t="s">
        <v>236</v>
      </c>
      <c r="Y43" s="3" t="s">
        <v>236</v>
      </c>
    </row>
    <row r="44" spans="2:25">
      <c r="B44" s="22" t="s">
        <v>53</v>
      </c>
      <c r="C44" s="23" t="s">
        <v>178</v>
      </c>
      <c r="D44" s="13" t="s">
        <v>47</v>
      </c>
      <c r="E44" s="13"/>
      <c r="F44" s="14" t="s">
        <v>92</v>
      </c>
      <c r="G44" s="2">
        <v>1.7829999999999999</v>
      </c>
      <c r="H44" s="1">
        <v>2.184406645782027E-2</v>
      </c>
      <c r="I44" s="13" t="s">
        <v>91</v>
      </c>
      <c r="J44" s="13" t="s">
        <v>91</v>
      </c>
      <c r="K44" s="13">
        <v>2.2000000000000002</v>
      </c>
      <c r="M44" s="3" t="s">
        <v>236</v>
      </c>
      <c r="N44" s="3" t="s">
        <v>236</v>
      </c>
      <c r="O44" s="3" t="s">
        <v>236</v>
      </c>
      <c r="P44" s="3" t="s">
        <v>236</v>
      </c>
      <c r="R44" s="3" t="s">
        <v>236</v>
      </c>
      <c r="S44" s="3" t="s">
        <v>241</v>
      </c>
      <c r="T44" s="3" t="s">
        <v>241</v>
      </c>
      <c r="U44" s="3" t="s">
        <v>241</v>
      </c>
      <c r="V44" s="3" t="s">
        <v>241</v>
      </c>
      <c r="W44" s="3" t="s">
        <v>241</v>
      </c>
      <c r="X44" s="3" t="s">
        <v>241</v>
      </c>
      <c r="Y44" s="3" t="s">
        <v>241</v>
      </c>
    </row>
    <row r="45" spans="2:25">
      <c r="B45" s="22" t="s">
        <v>52</v>
      </c>
      <c r="C45" s="23" t="s">
        <v>177</v>
      </c>
      <c r="D45" s="13" t="s">
        <v>44</v>
      </c>
      <c r="E45" s="13"/>
      <c r="F45" s="14" t="s">
        <v>92</v>
      </c>
      <c r="G45" s="2">
        <v>2.6855000000000002</v>
      </c>
      <c r="H45" s="1">
        <v>1.1277661341569489E-2</v>
      </c>
      <c r="I45" s="13" t="s">
        <v>91</v>
      </c>
      <c r="J45" s="13" t="s">
        <v>91</v>
      </c>
      <c r="K45" s="13">
        <v>1.1399999999999999</v>
      </c>
      <c r="M45" s="3" t="s">
        <v>258</v>
      </c>
      <c r="N45" s="3" t="s">
        <v>258</v>
      </c>
      <c r="O45" s="3" t="s">
        <v>258</v>
      </c>
      <c r="P45" s="3" t="s">
        <v>258</v>
      </c>
      <c r="R45" s="3" t="s">
        <v>239</v>
      </c>
      <c r="S45" s="3" t="s">
        <v>241</v>
      </c>
      <c r="T45" s="3" t="s">
        <v>241</v>
      </c>
      <c r="U45" s="3" t="s">
        <v>241</v>
      </c>
      <c r="V45" s="3" t="s">
        <v>241</v>
      </c>
      <c r="W45" s="3" t="s">
        <v>241</v>
      </c>
      <c r="X45" s="3" t="s">
        <v>241</v>
      </c>
      <c r="Y45" s="3" t="s">
        <v>241</v>
      </c>
    </row>
    <row r="46" spans="2:25" ht="28">
      <c r="B46" s="22" t="s">
        <v>176</v>
      </c>
      <c r="C46" s="23" t="s">
        <v>175</v>
      </c>
      <c r="D46" s="13" t="s">
        <v>44</v>
      </c>
      <c r="E46" s="13" t="s">
        <v>159</v>
      </c>
      <c r="F46" s="14" t="s">
        <v>95</v>
      </c>
      <c r="G46" s="2">
        <v>2.0285500946969961</v>
      </c>
      <c r="H46" s="1">
        <v>1.92778981510974E-2</v>
      </c>
      <c r="I46" s="13" t="s">
        <v>91</v>
      </c>
      <c r="J46" s="13" t="s">
        <v>91</v>
      </c>
      <c r="K46" s="13">
        <v>2.87</v>
      </c>
      <c r="M46" s="3" t="s">
        <v>258</v>
      </c>
      <c r="N46" s="3" t="s">
        <v>258</v>
      </c>
      <c r="O46" s="3" t="s">
        <v>258</v>
      </c>
      <c r="P46" s="3" t="s">
        <v>258</v>
      </c>
      <c r="R46" s="3" t="s">
        <v>239</v>
      </c>
      <c r="S46" s="3" t="s">
        <v>241</v>
      </c>
      <c r="T46" s="3" t="s">
        <v>241</v>
      </c>
      <c r="U46" s="3" t="s">
        <v>241</v>
      </c>
      <c r="V46" s="3" t="s">
        <v>241</v>
      </c>
      <c r="W46" s="3" t="s">
        <v>242</v>
      </c>
      <c r="X46" s="3" t="s">
        <v>242</v>
      </c>
      <c r="Y46" s="3" t="s">
        <v>241</v>
      </c>
    </row>
    <row r="47" spans="2:25">
      <c r="B47" s="22" t="s">
        <v>51</v>
      </c>
      <c r="C47" s="23" t="s">
        <v>174</v>
      </c>
      <c r="D47" s="13" t="s">
        <v>47</v>
      </c>
      <c r="E47" s="13" t="s">
        <v>137</v>
      </c>
      <c r="F47" s="14" t="s">
        <v>92</v>
      </c>
      <c r="G47" s="2">
        <v>1.7425000000000002</v>
      </c>
      <c r="H47" s="1">
        <v>1.3005306714448821E-2</v>
      </c>
      <c r="I47" s="13" t="s">
        <v>91</v>
      </c>
      <c r="J47" s="13" t="s">
        <v>91</v>
      </c>
      <c r="K47" s="13">
        <v>2.65</v>
      </c>
      <c r="M47" s="3" t="s">
        <v>259</v>
      </c>
      <c r="N47" s="3" t="s">
        <v>259</v>
      </c>
      <c r="O47" s="3" t="s">
        <v>258</v>
      </c>
      <c r="P47" s="3" t="s">
        <v>258</v>
      </c>
      <c r="R47" s="3" t="s">
        <v>239</v>
      </c>
      <c r="S47" s="3" t="s">
        <v>241</v>
      </c>
      <c r="T47" s="3" t="s">
        <v>241</v>
      </c>
      <c r="U47" s="3" t="s">
        <v>241</v>
      </c>
      <c r="V47" s="3" t="s">
        <v>241</v>
      </c>
      <c r="W47" s="3" t="s">
        <v>241</v>
      </c>
      <c r="X47" s="3" t="s">
        <v>242</v>
      </c>
      <c r="Y47" s="3" t="s">
        <v>241</v>
      </c>
    </row>
    <row r="48" spans="2:25">
      <c r="B48" s="22" t="s">
        <v>50</v>
      </c>
      <c r="C48" s="23" t="s">
        <v>173</v>
      </c>
      <c r="D48" s="13" t="s">
        <v>47</v>
      </c>
      <c r="E48" s="13"/>
      <c r="F48" s="14" t="s">
        <v>92</v>
      </c>
      <c r="G48" s="2">
        <v>3.923</v>
      </c>
      <c r="H48" s="1">
        <v>3.2947848520699097E-2</v>
      </c>
      <c r="I48" s="13" t="s">
        <v>91</v>
      </c>
      <c r="J48" s="13" t="s">
        <v>91</v>
      </c>
      <c r="K48" s="13">
        <v>3.1</v>
      </c>
      <c r="M48" s="3" t="s">
        <v>258</v>
      </c>
      <c r="N48" s="3" t="s">
        <v>259</v>
      </c>
      <c r="O48" s="3" t="s">
        <v>258</v>
      </c>
      <c r="P48" s="3" t="s">
        <v>258</v>
      </c>
      <c r="R48" s="3" t="s">
        <v>237</v>
      </c>
      <c r="S48" s="3" t="s">
        <v>236</v>
      </c>
      <c r="T48" s="3" t="s">
        <v>236</v>
      </c>
      <c r="U48" s="3" t="s">
        <v>236</v>
      </c>
      <c r="V48" s="3" t="s">
        <v>236</v>
      </c>
      <c r="W48" s="3" t="s">
        <v>236</v>
      </c>
      <c r="X48" s="3" t="s">
        <v>236</v>
      </c>
      <c r="Y48" s="3" t="s">
        <v>236</v>
      </c>
    </row>
    <row r="49" spans="2:25">
      <c r="B49" s="22" t="s">
        <v>49</v>
      </c>
      <c r="C49" s="23" t="s">
        <v>172</v>
      </c>
      <c r="D49" s="13" t="s">
        <v>44</v>
      </c>
      <c r="E49" s="13"/>
      <c r="F49" s="14" t="s">
        <v>95</v>
      </c>
      <c r="G49" s="2">
        <v>3.472077502600535</v>
      </c>
      <c r="H49" s="1">
        <v>2.6588461828615226E-2</v>
      </c>
      <c r="I49" s="13" t="s">
        <v>91</v>
      </c>
      <c r="J49" s="13" t="s">
        <v>91</v>
      </c>
      <c r="K49" s="13">
        <v>3.34</v>
      </c>
      <c r="M49" s="3" t="s">
        <v>258</v>
      </c>
      <c r="N49" s="3" t="s">
        <v>258</v>
      </c>
      <c r="O49" s="3" t="s">
        <v>258</v>
      </c>
      <c r="P49" s="3" t="s">
        <v>258</v>
      </c>
      <c r="R49" s="3" t="s">
        <v>238</v>
      </c>
      <c r="S49" s="3" t="s">
        <v>241</v>
      </c>
      <c r="T49" s="3" t="s">
        <v>241</v>
      </c>
      <c r="U49" s="3" t="s">
        <v>241</v>
      </c>
      <c r="V49" s="3" t="s">
        <v>241</v>
      </c>
      <c r="W49" s="3" t="s">
        <v>241</v>
      </c>
      <c r="X49" s="3" t="s">
        <v>241</v>
      </c>
      <c r="Y49" s="3" t="s">
        <v>241</v>
      </c>
    </row>
    <row r="50" spans="2:25">
      <c r="B50" s="22" t="s">
        <v>48</v>
      </c>
      <c r="C50" s="23" t="s">
        <v>171</v>
      </c>
      <c r="D50" s="13" t="s">
        <v>47</v>
      </c>
      <c r="E50" s="13"/>
      <c r="F50" s="14" t="s">
        <v>92</v>
      </c>
      <c r="G50" s="2">
        <v>7.9474999999999998</v>
      </c>
      <c r="H50" s="1">
        <v>2.4118135102969274E-2</v>
      </c>
      <c r="I50" s="13" t="s">
        <v>91</v>
      </c>
      <c r="J50" s="13" t="s">
        <v>91</v>
      </c>
      <c r="K50" s="13">
        <v>1.54</v>
      </c>
      <c r="M50" s="3" t="s">
        <v>258</v>
      </c>
      <c r="N50" s="3" t="s">
        <v>258</v>
      </c>
      <c r="O50" s="3" t="s">
        <v>258</v>
      </c>
      <c r="P50" s="3" t="s">
        <v>258</v>
      </c>
      <c r="R50" s="3" t="s">
        <v>239</v>
      </c>
      <c r="S50" s="3" t="s">
        <v>241</v>
      </c>
      <c r="T50" s="3" t="s">
        <v>241</v>
      </c>
      <c r="U50" s="3" t="s">
        <v>241</v>
      </c>
      <c r="V50" s="3" t="s">
        <v>241</v>
      </c>
      <c r="W50" s="3" t="s">
        <v>241</v>
      </c>
      <c r="X50" s="3" t="s">
        <v>241</v>
      </c>
      <c r="Y50" s="3" t="s">
        <v>241</v>
      </c>
    </row>
    <row r="51" spans="2:25" ht="28">
      <c r="B51" s="22" t="s">
        <v>170</v>
      </c>
      <c r="C51" s="23" t="s">
        <v>169</v>
      </c>
      <c r="D51" s="13" t="s">
        <v>47</v>
      </c>
      <c r="E51" s="13"/>
      <c r="F51" s="14" t="s">
        <v>92</v>
      </c>
      <c r="G51" s="2">
        <v>4.0960000000000001</v>
      </c>
      <c r="H51" s="1">
        <v>4.9214449606219873E-2</v>
      </c>
      <c r="I51" s="13" t="s">
        <v>91</v>
      </c>
      <c r="J51" s="13" t="s">
        <v>91</v>
      </c>
      <c r="K51" s="13">
        <v>0.17</v>
      </c>
      <c r="M51" s="3" t="s">
        <v>258</v>
      </c>
      <c r="N51" s="3" t="s">
        <v>258</v>
      </c>
      <c r="O51" s="3" t="s">
        <v>258</v>
      </c>
      <c r="P51" s="3" t="s">
        <v>258</v>
      </c>
      <c r="R51" s="3" t="s">
        <v>239</v>
      </c>
      <c r="S51" s="3" t="s">
        <v>241</v>
      </c>
      <c r="T51" s="3" t="s">
        <v>241</v>
      </c>
      <c r="U51" s="3" t="s">
        <v>241</v>
      </c>
      <c r="V51" s="3" t="s">
        <v>241</v>
      </c>
      <c r="W51" s="3" t="s">
        <v>241</v>
      </c>
      <c r="X51" s="3" t="s">
        <v>241</v>
      </c>
      <c r="Y51" s="3" t="s">
        <v>241</v>
      </c>
    </row>
    <row r="52" spans="2:25">
      <c r="B52" s="22" t="s">
        <v>46</v>
      </c>
      <c r="C52" s="23" t="s">
        <v>168</v>
      </c>
      <c r="D52" s="13" t="s">
        <v>44</v>
      </c>
      <c r="E52" s="13"/>
      <c r="F52" s="14" t="s">
        <v>95</v>
      </c>
      <c r="G52" s="2">
        <v>8.478562230934827</v>
      </c>
      <c r="H52" s="1">
        <v>0.13154751261368924</v>
      </c>
      <c r="I52" s="13" t="s">
        <v>91</v>
      </c>
      <c r="J52" s="13" t="s">
        <v>91</v>
      </c>
      <c r="K52" s="13">
        <v>1.58</v>
      </c>
      <c r="M52" s="3" t="s">
        <v>258</v>
      </c>
      <c r="N52" s="3" t="s">
        <v>258</v>
      </c>
      <c r="O52" s="3" t="s">
        <v>258</v>
      </c>
      <c r="P52" s="3" t="s">
        <v>258</v>
      </c>
      <c r="R52" s="3" t="s">
        <v>239</v>
      </c>
      <c r="S52" s="3" t="s">
        <v>241</v>
      </c>
      <c r="T52" s="3" t="s">
        <v>241</v>
      </c>
      <c r="U52" s="3" t="s">
        <v>241</v>
      </c>
      <c r="V52" s="3" t="s">
        <v>241</v>
      </c>
      <c r="W52" s="3" t="s">
        <v>241</v>
      </c>
      <c r="X52" s="3" t="s">
        <v>241</v>
      </c>
      <c r="Y52" s="3" t="s">
        <v>241</v>
      </c>
    </row>
    <row r="53" spans="2:25">
      <c r="B53" s="22" t="s">
        <v>45</v>
      </c>
      <c r="C53" s="23" t="s">
        <v>167</v>
      </c>
      <c r="D53" s="13" t="s">
        <v>44</v>
      </c>
      <c r="E53" s="13"/>
      <c r="F53" s="14" t="s">
        <v>92</v>
      </c>
      <c r="G53" s="2">
        <v>1.9704999999999999</v>
      </c>
      <c r="H53" s="1">
        <v>1.456515336633068E-2</v>
      </c>
      <c r="I53" s="13" t="s">
        <v>91</v>
      </c>
      <c r="J53" s="13" t="s">
        <v>91</v>
      </c>
      <c r="K53" s="13">
        <v>1.95</v>
      </c>
      <c r="M53" s="3" t="s">
        <v>258</v>
      </c>
      <c r="N53" s="3" t="s">
        <v>258</v>
      </c>
      <c r="O53" s="3" t="s">
        <v>258</v>
      </c>
      <c r="P53" s="3" t="s">
        <v>258</v>
      </c>
      <c r="R53" s="3" t="s">
        <v>239</v>
      </c>
      <c r="S53" s="3" t="s">
        <v>241</v>
      </c>
      <c r="T53" s="3" t="s">
        <v>241</v>
      </c>
      <c r="U53" s="3" t="s">
        <v>241</v>
      </c>
      <c r="V53" s="3" t="s">
        <v>241</v>
      </c>
      <c r="W53" s="3" t="s">
        <v>241</v>
      </c>
      <c r="X53" s="3" t="s">
        <v>241</v>
      </c>
      <c r="Y53" s="3" t="s">
        <v>242</v>
      </c>
    </row>
    <row r="54" spans="2:25">
      <c r="B54" s="22" t="s">
        <v>166</v>
      </c>
      <c r="C54" s="23" t="s">
        <v>165</v>
      </c>
      <c r="D54" s="22" t="s">
        <v>47</v>
      </c>
      <c r="E54" s="13"/>
      <c r="F54" s="14" t="s">
        <v>95</v>
      </c>
      <c r="G54" s="2">
        <v>4.0550072140842985</v>
      </c>
      <c r="H54" s="1">
        <v>1.7748326968129845E-2</v>
      </c>
      <c r="I54" s="13" t="s">
        <v>91</v>
      </c>
      <c r="J54" s="13" t="s">
        <v>91</v>
      </c>
      <c r="K54" s="13">
        <v>4.12</v>
      </c>
      <c r="M54" s="3" t="s">
        <v>258</v>
      </c>
      <c r="N54" s="3" t="s">
        <v>258</v>
      </c>
      <c r="O54" s="3" t="s">
        <v>259</v>
      </c>
      <c r="P54" s="3" t="s">
        <v>258</v>
      </c>
      <c r="R54" s="3" t="s">
        <v>239</v>
      </c>
      <c r="S54" s="3" t="s">
        <v>241</v>
      </c>
      <c r="T54" s="3" t="s">
        <v>241</v>
      </c>
      <c r="U54" s="3" t="s">
        <v>241</v>
      </c>
      <c r="V54" s="3" t="s">
        <v>241</v>
      </c>
      <c r="W54" s="3" t="s">
        <v>242</v>
      </c>
      <c r="X54" s="3" t="s">
        <v>242</v>
      </c>
      <c r="Y54" s="3" t="s">
        <v>241</v>
      </c>
    </row>
    <row r="55" spans="2:25">
      <c r="B55" s="22" t="s">
        <v>43</v>
      </c>
      <c r="C55" s="23" t="s">
        <v>164</v>
      </c>
      <c r="D55" s="13" t="s">
        <v>22</v>
      </c>
      <c r="E55" s="13" t="s">
        <v>137</v>
      </c>
      <c r="F55" s="14" t="s">
        <v>95</v>
      </c>
      <c r="G55" s="2">
        <v>3.0625530117135202</v>
      </c>
      <c r="H55" s="1">
        <v>0.87922902537308689</v>
      </c>
      <c r="I55" s="13" t="s">
        <v>91</v>
      </c>
      <c r="J55" s="13" t="s">
        <v>91</v>
      </c>
      <c r="K55" s="13">
        <v>4.83</v>
      </c>
      <c r="M55" s="3" t="s">
        <v>259</v>
      </c>
      <c r="N55" s="3" t="s">
        <v>259</v>
      </c>
      <c r="O55" s="3" t="s">
        <v>258</v>
      </c>
      <c r="P55" s="3" t="s">
        <v>258</v>
      </c>
      <c r="R55" s="3" t="s">
        <v>239</v>
      </c>
      <c r="S55" s="3" t="s">
        <v>241</v>
      </c>
      <c r="T55" s="3" t="s">
        <v>241</v>
      </c>
      <c r="U55" s="3" t="s">
        <v>241</v>
      </c>
      <c r="V55" s="3" t="s">
        <v>241</v>
      </c>
      <c r="W55" s="3" t="s">
        <v>242</v>
      </c>
      <c r="X55" s="3" t="s">
        <v>241</v>
      </c>
      <c r="Y55" s="3" t="s">
        <v>242</v>
      </c>
    </row>
    <row r="56" spans="2:25">
      <c r="B56" s="22" t="s">
        <v>42</v>
      </c>
      <c r="C56" s="23" t="s">
        <v>163</v>
      </c>
      <c r="D56" s="13" t="s">
        <v>22</v>
      </c>
      <c r="E56" s="13"/>
      <c r="F56" s="14" t="s">
        <v>92</v>
      </c>
      <c r="G56" s="2">
        <v>1.0413333333333334</v>
      </c>
      <c r="H56" s="1">
        <v>0.91269395180835444</v>
      </c>
      <c r="I56" s="13" t="s">
        <v>2</v>
      </c>
      <c r="J56" s="13" t="s">
        <v>2</v>
      </c>
      <c r="K56" s="13">
        <v>3.63</v>
      </c>
      <c r="M56" s="3" t="s">
        <v>259</v>
      </c>
      <c r="N56" s="3" t="s">
        <v>258</v>
      </c>
      <c r="O56" s="3" t="s">
        <v>259</v>
      </c>
      <c r="P56" s="3" t="s">
        <v>258</v>
      </c>
      <c r="R56" s="3" t="s">
        <v>239</v>
      </c>
      <c r="S56" s="3" t="s">
        <v>2</v>
      </c>
      <c r="T56" s="3" t="s">
        <v>2</v>
      </c>
      <c r="U56" s="3" t="s">
        <v>2</v>
      </c>
      <c r="V56" s="3" t="s">
        <v>2</v>
      </c>
      <c r="W56" s="3" t="s">
        <v>241</v>
      </c>
      <c r="X56" s="3" t="s">
        <v>242</v>
      </c>
      <c r="Y56" s="3" t="s">
        <v>241</v>
      </c>
    </row>
    <row r="57" spans="2:25">
      <c r="B57" s="22" t="s">
        <v>162</v>
      </c>
      <c r="C57" s="23" t="s">
        <v>161</v>
      </c>
      <c r="D57" s="22" t="s">
        <v>22</v>
      </c>
      <c r="E57" s="13"/>
      <c r="F57" s="14" t="s">
        <v>95</v>
      </c>
      <c r="G57" s="2">
        <v>1.8309655867611263</v>
      </c>
      <c r="H57" s="1">
        <v>0.90375729699770224</v>
      </c>
      <c r="I57" s="13" t="s">
        <v>91</v>
      </c>
      <c r="J57" s="13" t="s">
        <v>91</v>
      </c>
      <c r="K57" s="13">
        <v>4.09</v>
      </c>
      <c r="M57" s="3" t="s">
        <v>258</v>
      </c>
      <c r="N57" s="3" t="s">
        <v>259</v>
      </c>
      <c r="O57" s="3" t="s">
        <v>258</v>
      </c>
      <c r="P57" s="3" t="s">
        <v>258</v>
      </c>
      <c r="R57" s="3" t="s">
        <v>239</v>
      </c>
      <c r="S57" s="3" t="s">
        <v>241</v>
      </c>
      <c r="T57" s="3" t="s">
        <v>241</v>
      </c>
      <c r="U57" s="3" t="s">
        <v>241</v>
      </c>
      <c r="V57" s="3" t="s">
        <v>241</v>
      </c>
      <c r="W57" s="3" t="s">
        <v>241</v>
      </c>
      <c r="X57" s="3" t="s">
        <v>241</v>
      </c>
      <c r="Y57" s="3" t="s">
        <v>241</v>
      </c>
    </row>
    <row r="58" spans="2:25">
      <c r="B58" s="22" t="s">
        <v>41</v>
      </c>
      <c r="C58" s="23" t="s">
        <v>160</v>
      </c>
      <c r="D58" s="13" t="s">
        <v>22</v>
      </c>
      <c r="E58" s="13" t="s">
        <v>159</v>
      </c>
      <c r="F58" s="14" t="s">
        <v>92</v>
      </c>
      <c r="G58" s="2">
        <v>25.438499999999998</v>
      </c>
      <c r="H58" s="1">
        <v>5.2501689105192255E-2</v>
      </c>
      <c r="I58" s="13" t="s">
        <v>91</v>
      </c>
      <c r="J58" s="13" t="s">
        <v>91</v>
      </c>
      <c r="K58" s="13">
        <v>3.47</v>
      </c>
      <c r="M58" s="3" t="s">
        <v>258</v>
      </c>
      <c r="N58" s="3" t="s">
        <v>258</v>
      </c>
      <c r="O58" s="3" t="s">
        <v>258</v>
      </c>
      <c r="P58" s="3" t="s">
        <v>258</v>
      </c>
      <c r="R58" s="3" t="s">
        <v>239</v>
      </c>
      <c r="S58" s="3" t="s">
        <v>241</v>
      </c>
      <c r="T58" s="3" t="s">
        <v>241</v>
      </c>
      <c r="U58" s="3" t="s">
        <v>241</v>
      </c>
      <c r="V58" s="3" t="s">
        <v>241</v>
      </c>
      <c r="W58" s="3" t="s">
        <v>241</v>
      </c>
      <c r="X58" s="3" t="s">
        <v>241</v>
      </c>
      <c r="Y58" s="3" t="s">
        <v>242</v>
      </c>
    </row>
    <row r="59" spans="2:25">
      <c r="B59" s="22" t="s">
        <v>40</v>
      </c>
      <c r="C59" s="23" t="s">
        <v>158</v>
      </c>
      <c r="D59" s="13" t="s">
        <v>24</v>
      </c>
      <c r="E59" s="13"/>
      <c r="F59" s="14" t="s">
        <v>95</v>
      </c>
      <c r="G59" s="2">
        <v>5.0490199476550499</v>
      </c>
      <c r="H59" s="1">
        <v>1.3091320225064488E-2</v>
      </c>
      <c r="I59" s="13" t="s">
        <v>91</v>
      </c>
      <c r="J59" s="13" t="s">
        <v>91</v>
      </c>
      <c r="K59" s="13">
        <v>0.06</v>
      </c>
      <c r="M59" s="3" t="s">
        <v>258</v>
      </c>
      <c r="N59" s="3" t="s">
        <v>258</v>
      </c>
      <c r="O59" s="3" t="s">
        <v>259</v>
      </c>
      <c r="P59" s="3" t="s">
        <v>258</v>
      </c>
      <c r="R59" s="3" t="s">
        <v>239</v>
      </c>
      <c r="S59" s="3" t="s">
        <v>241</v>
      </c>
      <c r="T59" s="3" t="s">
        <v>241</v>
      </c>
      <c r="U59" s="3" t="s">
        <v>241</v>
      </c>
      <c r="V59" s="3" t="s">
        <v>241</v>
      </c>
      <c r="W59" s="3" t="s">
        <v>241</v>
      </c>
      <c r="X59" s="3" t="s">
        <v>241</v>
      </c>
      <c r="Y59" s="3" t="s">
        <v>241</v>
      </c>
    </row>
    <row r="60" spans="2:25">
      <c r="B60" s="22" t="s">
        <v>39</v>
      </c>
      <c r="C60" s="23" t="s">
        <v>157</v>
      </c>
      <c r="D60" s="13" t="s">
        <v>24</v>
      </c>
      <c r="E60" s="13" t="s">
        <v>137</v>
      </c>
      <c r="F60" s="14" t="s">
        <v>92</v>
      </c>
      <c r="G60" s="2">
        <v>2.5754999999999999</v>
      </c>
      <c r="H60" s="1">
        <v>9.529144668056487E-2</v>
      </c>
      <c r="I60" s="13" t="s">
        <v>91</v>
      </c>
      <c r="J60" s="13" t="s">
        <v>91</v>
      </c>
      <c r="K60" s="13">
        <v>6.46</v>
      </c>
      <c r="M60" s="3" t="s">
        <v>258</v>
      </c>
      <c r="N60" s="3" t="s">
        <v>258</v>
      </c>
      <c r="O60" s="3" t="s">
        <v>258</v>
      </c>
      <c r="P60" s="3" t="s">
        <v>258</v>
      </c>
      <c r="R60" s="3" t="s">
        <v>239</v>
      </c>
      <c r="S60" s="3" t="s">
        <v>241</v>
      </c>
      <c r="T60" s="3" t="s">
        <v>241</v>
      </c>
      <c r="U60" s="3" t="s">
        <v>241</v>
      </c>
      <c r="V60" s="3" t="s">
        <v>241</v>
      </c>
      <c r="W60" s="3" t="s">
        <v>241</v>
      </c>
      <c r="X60" s="3" t="s">
        <v>242</v>
      </c>
      <c r="Y60" s="3" t="s">
        <v>241</v>
      </c>
    </row>
    <row r="61" spans="2:25">
      <c r="B61" s="22" t="s">
        <v>38</v>
      </c>
      <c r="C61" s="23" t="s">
        <v>156</v>
      </c>
      <c r="D61" s="13" t="s">
        <v>22</v>
      </c>
      <c r="E61" s="13"/>
      <c r="F61" s="14" t="s">
        <v>92</v>
      </c>
      <c r="G61" s="2">
        <v>12.378499999999999</v>
      </c>
      <c r="H61" s="1">
        <v>3.4113590435587607E-2</v>
      </c>
      <c r="I61" s="13" t="s">
        <v>91</v>
      </c>
      <c r="J61" s="13" t="s">
        <v>91</v>
      </c>
      <c r="K61" s="13">
        <v>4.33</v>
      </c>
      <c r="M61" s="3" t="s">
        <v>258</v>
      </c>
      <c r="N61" s="3" t="s">
        <v>259</v>
      </c>
      <c r="O61" s="3" t="s">
        <v>258</v>
      </c>
      <c r="P61" s="3" t="s">
        <v>258</v>
      </c>
      <c r="R61" s="3" t="s">
        <v>239</v>
      </c>
      <c r="S61" s="3" t="s">
        <v>241</v>
      </c>
      <c r="T61" s="3" t="s">
        <v>241</v>
      </c>
      <c r="U61" s="3" t="s">
        <v>241</v>
      </c>
      <c r="V61" s="3" t="s">
        <v>241</v>
      </c>
      <c r="W61" s="3" t="s">
        <v>242</v>
      </c>
      <c r="X61" s="3" t="s">
        <v>241</v>
      </c>
      <c r="Y61" s="3" t="s">
        <v>241</v>
      </c>
    </row>
    <row r="62" spans="2:25">
      <c r="B62" s="22" t="s">
        <v>37</v>
      </c>
      <c r="C62" s="23" t="s">
        <v>155</v>
      </c>
      <c r="D62" s="13" t="s">
        <v>24</v>
      </c>
      <c r="E62" s="13"/>
      <c r="F62" s="14" t="s">
        <v>92</v>
      </c>
      <c r="G62" s="2">
        <v>1.036</v>
      </c>
      <c r="H62" s="1">
        <v>5.0950877780213955E-2</v>
      </c>
      <c r="I62" s="13" t="s">
        <v>2</v>
      </c>
      <c r="J62" s="13" t="s">
        <v>20</v>
      </c>
      <c r="K62" s="13">
        <v>3.19</v>
      </c>
      <c r="M62" s="3" t="s">
        <v>259</v>
      </c>
      <c r="N62" s="3" t="s">
        <v>258</v>
      </c>
      <c r="O62" s="3" t="s">
        <v>258</v>
      </c>
      <c r="P62" s="3" t="s">
        <v>258</v>
      </c>
      <c r="R62" s="3" t="s">
        <v>239</v>
      </c>
      <c r="S62" s="3" t="s">
        <v>236</v>
      </c>
      <c r="T62" s="3" t="s">
        <v>236</v>
      </c>
      <c r="U62" s="3" t="s">
        <v>236</v>
      </c>
      <c r="V62" s="3" t="s">
        <v>236</v>
      </c>
      <c r="W62" s="3" t="s">
        <v>236</v>
      </c>
      <c r="X62" s="3" t="s">
        <v>236</v>
      </c>
      <c r="Y62" s="3" t="s">
        <v>236</v>
      </c>
    </row>
    <row r="63" spans="2:25">
      <c r="B63" s="22" t="s">
        <v>36</v>
      </c>
      <c r="C63" s="23" t="s">
        <v>154</v>
      </c>
      <c r="D63" s="13" t="s">
        <v>22</v>
      </c>
      <c r="E63" s="13"/>
      <c r="F63" s="14" t="s">
        <v>95</v>
      </c>
      <c r="G63" s="2">
        <v>1.64</v>
      </c>
      <c r="H63" s="1">
        <v>0.90473156515891229</v>
      </c>
      <c r="I63" s="13" t="s">
        <v>91</v>
      </c>
      <c r="J63" s="13" t="s">
        <v>91</v>
      </c>
      <c r="K63" s="13">
        <v>4.0599999999999996</v>
      </c>
      <c r="M63" s="3" t="s">
        <v>258</v>
      </c>
      <c r="N63" s="3" t="s">
        <v>258</v>
      </c>
      <c r="O63" s="3" t="s">
        <v>258</v>
      </c>
      <c r="P63" s="3" t="s">
        <v>258</v>
      </c>
      <c r="R63" s="3" t="s">
        <v>238</v>
      </c>
      <c r="S63" s="3" t="s">
        <v>241</v>
      </c>
      <c r="T63" s="3" t="s">
        <v>241</v>
      </c>
      <c r="U63" s="3" t="s">
        <v>241</v>
      </c>
      <c r="V63" s="3" t="s">
        <v>241</v>
      </c>
      <c r="W63" s="3" t="s">
        <v>242</v>
      </c>
      <c r="X63" s="3" t="s">
        <v>242</v>
      </c>
      <c r="Y63" s="3" t="s">
        <v>241</v>
      </c>
    </row>
    <row r="64" spans="2:25">
      <c r="B64" s="22" t="s">
        <v>153</v>
      </c>
      <c r="C64" s="23" t="s">
        <v>152</v>
      </c>
      <c r="D64" s="22" t="s">
        <v>22</v>
      </c>
      <c r="E64" s="13"/>
      <c r="F64" s="14" t="s">
        <v>95</v>
      </c>
      <c r="G64" s="2">
        <v>5.5511628311911352</v>
      </c>
      <c r="H64" s="1">
        <v>2.9080594895566064E-2</v>
      </c>
      <c r="I64" s="13" t="s">
        <v>91</v>
      </c>
      <c r="J64" s="13" t="s">
        <v>91</v>
      </c>
      <c r="K64" s="13">
        <v>4.9400000000000004</v>
      </c>
      <c r="M64" s="3" t="s">
        <v>259</v>
      </c>
      <c r="N64" s="3" t="s">
        <v>259</v>
      </c>
      <c r="O64" s="3" t="s">
        <v>258</v>
      </c>
      <c r="P64" s="3" t="s">
        <v>258</v>
      </c>
      <c r="R64" s="3" t="s">
        <v>239</v>
      </c>
      <c r="S64" s="3" t="s">
        <v>241</v>
      </c>
      <c r="T64" s="3" t="s">
        <v>241</v>
      </c>
      <c r="U64" s="3" t="s">
        <v>241</v>
      </c>
      <c r="V64" s="3" t="s">
        <v>241</v>
      </c>
      <c r="W64" s="3" t="s">
        <v>241</v>
      </c>
      <c r="X64" s="3" t="s">
        <v>242</v>
      </c>
      <c r="Y64" s="3" t="s">
        <v>241</v>
      </c>
    </row>
    <row r="65" spans="2:25">
      <c r="B65" s="22" t="s">
        <v>35</v>
      </c>
      <c r="C65" s="23" t="s">
        <v>151</v>
      </c>
      <c r="D65" s="13" t="s">
        <v>22</v>
      </c>
      <c r="E65" s="13" t="s">
        <v>142</v>
      </c>
      <c r="F65" s="14" t="s">
        <v>92</v>
      </c>
      <c r="G65" s="2">
        <v>7.1850000000000005</v>
      </c>
      <c r="H65" s="1">
        <v>1.2740415739490489E-2</v>
      </c>
      <c r="I65" s="13" t="s">
        <v>91</v>
      </c>
      <c r="J65" s="13" t="s">
        <v>91</v>
      </c>
      <c r="K65" s="13">
        <v>1.84</v>
      </c>
      <c r="M65" s="3" t="s">
        <v>258</v>
      </c>
      <c r="N65" s="3" t="s">
        <v>259</v>
      </c>
      <c r="O65" s="3" t="s">
        <v>258</v>
      </c>
      <c r="P65" s="3" t="s">
        <v>258</v>
      </c>
      <c r="R65" s="3" t="s">
        <v>239</v>
      </c>
      <c r="S65" s="3" t="s">
        <v>241</v>
      </c>
      <c r="T65" s="3" t="s">
        <v>241</v>
      </c>
      <c r="U65" s="3" t="s">
        <v>241</v>
      </c>
      <c r="V65" s="3" t="s">
        <v>241</v>
      </c>
      <c r="W65" s="3" t="s">
        <v>241</v>
      </c>
      <c r="X65" s="3" t="s">
        <v>241</v>
      </c>
      <c r="Y65" s="3" t="s">
        <v>241</v>
      </c>
    </row>
    <row r="66" spans="2:25">
      <c r="B66" s="22" t="s">
        <v>34</v>
      </c>
      <c r="C66" s="23" t="s">
        <v>150</v>
      </c>
      <c r="D66" s="13" t="s">
        <v>22</v>
      </c>
      <c r="E66" s="13"/>
      <c r="F66" s="14" t="s">
        <v>92</v>
      </c>
      <c r="G66" s="2">
        <v>12.7965</v>
      </c>
      <c r="H66" s="1">
        <v>2.6777067768904619E-2</v>
      </c>
      <c r="I66" s="13" t="s">
        <v>91</v>
      </c>
      <c r="J66" s="13" t="s">
        <v>91</v>
      </c>
      <c r="K66" s="13">
        <v>3.45</v>
      </c>
      <c r="M66" s="3" t="s">
        <v>258</v>
      </c>
      <c r="N66" s="3" t="s">
        <v>258</v>
      </c>
      <c r="O66" s="3" t="s">
        <v>258</v>
      </c>
      <c r="P66" s="3" t="s">
        <v>258</v>
      </c>
      <c r="R66" s="3" t="s">
        <v>239</v>
      </c>
      <c r="S66" s="3" t="s">
        <v>241</v>
      </c>
      <c r="T66" s="3" t="s">
        <v>241</v>
      </c>
      <c r="U66" s="3" t="s">
        <v>241</v>
      </c>
      <c r="V66" s="3" t="s">
        <v>241</v>
      </c>
      <c r="W66" s="3" t="s">
        <v>241</v>
      </c>
      <c r="X66" s="3" t="s">
        <v>241</v>
      </c>
      <c r="Y66" s="3" t="s">
        <v>241</v>
      </c>
    </row>
    <row r="67" spans="2:25">
      <c r="B67" s="22" t="s">
        <v>33</v>
      </c>
      <c r="C67" s="23" t="s">
        <v>149</v>
      </c>
      <c r="D67" s="13" t="s">
        <v>24</v>
      </c>
      <c r="E67" s="13"/>
      <c r="F67" s="14" t="s">
        <v>92</v>
      </c>
      <c r="G67" s="2">
        <v>2.871</v>
      </c>
      <c r="H67" s="1">
        <v>2.6449196825404208E-2</v>
      </c>
      <c r="I67" s="13" t="s">
        <v>91</v>
      </c>
      <c r="J67" s="13" t="s">
        <v>91</v>
      </c>
      <c r="K67" s="13">
        <v>3.91</v>
      </c>
      <c r="M67" s="3" t="s">
        <v>258</v>
      </c>
      <c r="N67" s="3" t="s">
        <v>258</v>
      </c>
      <c r="O67" s="3" t="s">
        <v>258</v>
      </c>
      <c r="P67" s="3" t="s">
        <v>258</v>
      </c>
      <c r="R67" s="3" t="s">
        <v>239</v>
      </c>
      <c r="S67" s="3" t="s">
        <v>241</v>
      </c>
      <c r="T67" s="3" t="s">
        <v>241</v>
      </c>
      <c r="U67" s="3" t="s">
        <v>241</v>
      </c>
      <c r="V67" s="3" t="s">
        <v>241</v>
      </c>
      <c r="W67" s="3" t="s">
        <v>241</v>
      </c>
      <c r="X67" s="3" t="s">
        <v>242</v>
      </c>
      <c r="Y67" s="3" t="s">
        <v>241</v>
      </c>
    </row>
    <row r="68" spans="2:25" ht="28">
      <c r="B68" s="22" t="s">
        <v>32</v>
      </c>
      <c r="C68" s="23" t="s">
        <v>148</v>
      </c>
      <c r="D68" s="13" t="s">
        <v>24</v>
      </c>
      <c r="E68" s="13"/>
      <c r="F68" s="14" t="s">
        <v>92</v>
      </c>
      <c r="G68" s="2">
        <v>4.6715</v>
      </c>
      <c r="H68" s="1">
        <v>0.19218183365222194</v>
      </c>
      <c r="I68" s="13" t="s">
        <v>91</v>
      </c>
      <c r="J68" s="13" t="s">
        <v>91</v>
      </c>
      <c r="K68" s="13">
        <v>2.21</v>
      </c>
      <c r="M68" s="3" t="s">
        <v>258</v>
      </c>
      <c r="N68" s="3" t="s">
        <v>259</v>
      </c>
      <c r="O68" s="3" t="s">
        <v>258</v>
      </c>
      <c r="P68" s="3" t="s">
        <v>258</v>
      </c>
      <c r="R68" s="3" t="s">
        <v>239</v>
      </c>
      <c r="S68" s="3" t="s">
        <v>241</v>
      </c>
      <c r="T68" s="3" t="s">
        <v>241</v>
      </c>
      <c r="U68" s="3" t="s">
        <v>241</v>
      </c>
      <c r="V68" s="3" t="s">
        <v>241</v>
      </c>
      <c r="W68" s="3" t="s">
        <v>241</v>
      </c>
      <c r="X68" s="3" t="s">
        <v>241</v>
      </c>
      <c r="Y68" s="3" t="s">
        <v>241</v>
      </c>
    </row>
    <row r="69" spans="2:25">
      <c r="B69" s="22" t="s">
        <v>31</v>
      </c>
      <c r="C69" s="23" t="s">
        <v>147</v>
      </c>
      <c r="D69" s="13" t="s">
        <v>22</v>
      </c>
      <c r="E69" s="13" t="s">
        <v>146</v>
      </c>
      <c r="F69" s="14" t="s">
        <v>92</v>
      </c>
      <c r="G69" s="2">
        <v>2.5439999999999996</v>
      </c>
      <c r="H69" s="1">
        <v>1.2513361750481495E-2</v>
      </c>
      <c r="I69" s="13" t="s">
        <v>91</v>
      </c>
      <c r="J69" s="13" t="s">
        <v>91</v>
      </c>
      <c r="K69" s="13">
        <v>2.73</v>
      </c>
      <c r="M69" s="3" t="s">
        <v>258</v>
      </c>
      <c r="N69" s="3" t="s">
        <v>258</v>
      </c>
      <c r="O69" s="3" t="s">
        <v>258</v>
      </c>
      <c r="P69" s="3" t="s">
        <v>258</v>
      </c>
      <c r="R69" s="3" t="s">
        <v>239</v>
      </c>
      <c r="S69" s="3" t="s">
        <v>241</v>
      </c>
      <c r="T69" s="3" t="s">
        <v>241</v>
      </c>
      <c r="U69" s="3" t="s">
        <v>241</v>
      </c>
      <c r="V69" s="3" t="s">
        <v>241</v>
      </c>
      <c r="W69" s="3" t="s">
        <v>241</v>
      </c>
      <c r="X69" s="3" t="s">
        <v>241</v>
      </c>
      <c r="Y69" s="3" t="s">
        <v>242</v>
      </c>
    </row>
    <row r="70" spans="2:25">
      <c r="B70" s="22" t="s">
        <v>145</v>
      </c>
      <c r="C70" s="23" t="s">
        <v>144</v>
      </c>
      <c r="D70" s="22" t="s">
        <v>22</v>
      </c>
      <c r="E70" s="13"/>
      <c r="F70" s="14" t="s">
        <v>95</v>
      </c>
      <c r="G70" s="2">
        <v>5.3830873513228195</v>
      </c>
      <c r="H70" s="1">
        <v>1.7170809689644944E-2</v>
      </c>
      <c r="I70" s="13" t="s">
        <v>91</v>
      </c>
      <c r="J70" s="13" t="s">
        <v>91</v>
      </c>
      <c r="K70" s="13">
        <v>5.74</v>
      </c>
      <c r="M70" s="3" t="s">
        <v>258</v>
      </c>
      <c r="N70" s="3" t="s">
        <v>258</v>
      </c>
      <c r="O70" s="3" t="s">
        <v>259</v>
      </c>
      <c r="P70" s="3" t="s">
        <v>258</v>
      </c>
      <c r="R70" s="3" t="s">
        <v>239</v>
      </c>
      <c r="S70" s="3" t="s">
        <v>241</v>
      </c>
      <c r="T70" s="3" t="s">
        <v>241</v>
      </c>
      <c r="U70" s="3" t="s">
        <v>241</v>
      </c>
      <c r="V70" s="3" t="s">
        <v>241</v>
      </c>
      <c r="W70" s="3" t="s">
        <v>241</v>
      </c>
      <c r="X70" s="3" t="s">
        <v>241</v>
      </c>
      <c r="Y70" s="3" t="s">
        <v>241</v>
      </c>
    </row>
    <row r="71" spans="2:25">
      <c r="B71" s="22" t="s">
        <v>30</v>
      </c>
      <c r="C71" s="23" t="s">
        <v>143</v>
      </c>
      <c r="D71" s="13" t="s">
        <v>22</v>
      </c>
      <c r="E71" s="13" t="s">
        <v>142</v>
      </c>
      <c r="F71" s="14" t="s">
        <v>92</v>
      </c>
      <c r="G71" s="2">
        <v>2.1524999999999999</v>
      </c>
      <c r="H71" s="1">
        <v>3.5134520022352719E-2</v>
      </c>
      <c r="I71" s="13" t="s">
        <v>91</v>
      </c>
      <c r="J71" s="13" t="s">
        <v>91</v>
      </c>
      <c r="K71" s="13">
        <v>3.47</v>
      </c>
      <c r="M71" s="3" t="s">
        <v>258</v>
      </c>
      <c r="N71" s="3" t="s">
        <v>258</v>
      </c>
      <c r="O71" s="3" t="s">
        <v>258</v>
      </c>
      <c r="P71" s="3" t="s">
        <v>258</v>
      </c>
      <c r="R71" s="3" t="s">
        <v>239</v>
      </c>
      <c r="S71" s="3" t="s">
        <v>241</v>
      </c>
      <c r="T71" s="3" t="s">
        <v>241</v>
      </c>
      <c r="U71" s="3" t="s">
        <v>241</v>
      </c>
      <c r="V71" s="3" t="s">
        <v>241</v>
      </c>
      <c r="W71" s="3" t="s">
        <v>242</v>
      </c>
      <c r="X71" s="3" t="s">
        <v>241</v>
      </c>
      <c r="Y71" s="3" t="s">
        <v>241</v>
      </c>
    </row>
    <row r="72" spans="2:25">
      <c r="B72" s="22" t="s">
        <v>29</v>
      </c>
      <c r="C72" s="23" t="s">
        <v>141</v>
      </c>
      <c r="D72" s="13" t="s">
        <v>22</v>
      </c>
      <c r="E72" s="13"/>
      <c r="F72" s="14" t="s">
        <v>92</v>
      </c>
      <c r="G72" s="2">
        <v>4.6360000000000001</v>
      </c>
      <c r="H72" s="1">
        <v>7.0670217361193513E-2</v>
      </c>
      <c r="I72" s="13" t="s">
        <v>91</v>
      </c>
      <c r="J72" s="13" t="s">
        <v>91</v>
      </c>
      <c r="K72" s="13">
        <v>4.82</v>
      </c>
      <c r="M72" s="3" t="s">
        <v>259</v>
      </c>
      <c r="N72" s="3" t="s">
        <v>258</v>
      </c>
      <c r="O72" s="3" t="s">
        <v>258</v>
      </c>
      <c r="P72" s="3" t="s">
        <v>258</v>
      </c>
      <c r="R72" s="3" t="s">
        <v>239</v>
      </c>
      <c r="S72" s="3" t="s">
        <v>241</v>
      </c>
      <c r="T72" s="3" t="s">
        <v>241</v>
      </c>
      <c r="U72" s="3" t="s">
        <v>241</v>
      </c>
      <c r="V72" s="3" t="s">
        <v>241</v>
      </c>
      <c r="W72" s="3" t="s">
        <v>242</v>
      </c>
      <c r="X72" s="3" t="s">
        <v>242</v>
      </c>
      <c r="Y72" s="3" t="s">
        <v>241</v>
      </c>
    </row>
    <row r="73" spans="2:25">
      <c r="B73" s="22" t="s">
        <v>28</v>
      </c>
      <c r="C73" s="23" t="s">
        <v>140</v>
      </c>
      <c r="D73" s="13" t="s">
        <v>24</v>
      </c>
      <c r="E73" s="13"/>
      <c r="F73" s="14" t="s">
        <v>92</v>
      </c>
      <c r="G73" s="2">
        <v>42.067</v>
      </c>
      <c r="H73" s="1">
        <v>2.607705336909065E-2</v>
      </c>
      <c r="I73" s="13" t="s">
        <v>91</v>
      </c>
      <c r="J73" s="13" t="s">
        <v>91</v>
      </c>
      <c r="K73" s="13">
        <v>2.11</v>
      </c>
      <c r="M73" s="3" t="s">
        <v>259</v>
      </c>
      <c r="N73" s="3" t="s">
        <v>259</v>
      </c>
      <c r="O73" s="3" t="s">
        <v>258</v>
      </c>
      <c r="P73" s="3" t="s">
        <v>258</v>
      </c>
      <c r="R73" s="3" t="s">
        <v>239</v>
      </c>
      <c r="S73" s="3" t="s">
        <v>241</v>
      </c>
      <c r="T73" s="3" t="s">
        <v>241</v>
      </c>
      <c r="U73" s="3" t="s">
        <v>241</v>
      </c>
      <c r="V73" s="3" t="s">
        <v>241</v>
      </c>
      <c r="W73" s="3" t="s">
        <v>241</v>
      </c>
      <c r="X73" s="3" t="s">
        <v>241</v>
      </c>
      <c r="Y73" s="3" t="s">
        <v>241</v>
      </c>
    </row>
    <row r="74" spans="2:25">
      <c r="B74" s="22" t="s">
        <v>27</v>
      </c>
      <c r="C74" s="23" t="s">
        <v>139</v>
      </c>
      <c r="D74" s="13" t="s">
        <v>24</v>
      </c>
      <c r="E74" s="13"/>
      <c r="F74" s="14" t="s">
        <v>92</v>
      </c>
      <c r="G74" s="2">
        <v>3.8980462991458777</v>
      </c>
      <c r="H74" s="1">
        <v>1.14959004834305E-2</v>
      </c>
      <c r="I74" s="13" t="s">
        <v>91</v>
      </c>
      <c r="J74" s="13" t="s">
        <v>91</v>
      </c>
      <c r="K74" s="13">
        <v>4.3600000000000003</v>
      </c>
      <c r="M74" s="3" t="s">
        <v>258</v>
      </c>
      <c r="N74" s="3" t="s">
        <v>258</v>
      </c>
      <c r="O74" s="3" t="s">
        <v>258</v>
      </c>
      <c r="P74" s="3" t="s">
        <v>258</v>
      </c>
      <c r="R74" s="3" t="s">
        <v>239</v>
      </c>
      <c r="S74" s="3" t="s">
        <v>241</v>
      </c>
      <c r="T74" s="3" t="s">
        <v>241</v>
      </c>
      <c r="U74" s="3" t="s">
        <v>241</v>
      </c>
      <c r="V74" s="3" t="s">
        <v>241</v>
      </c>
      <c r="W74" s="3" t="s">
        <v>241</v>
      </c>
      <c r="X74" s="3" t="s">
        <v>241</v>
      </c>
      <c r="Y74" s="3" t="s">
        <v>242</v>
      </c>
    </row>
    <row r="75" spans="2:25">
      <c r="B75" s="22" t="s">
        <v>26</v>
      </c>
      <c r="C75" s="23" t="s">
        <v>138</v>
      </c>
      <c r="D75" s="13" t="s">
        <v>24</v>
      </c>
      <c r="E75" s="13" t="s">
        <v>137</v>
      </c>
      <c r="F75" s="14" t="s">
        <v>92</v>
      </c>
      <c r="G75" s="2">
        <v>4.359</v>
      </c>
      <c r="H75" s="1">
        <v>2.790212338417138E-2</v>
      </c>
      <c r="I75" s="13" t="s">
        <v>91</v>
      </c>
      <c r="J75" s="13" t="s">
        <v>91</v>
      </c>
      <c r="K75" s="13">
        <v>3.38</v>
      </c>
      <c r="M75" s="3" t="s">
        <v>258</v>
      </c>
      <c r="N75" s="3" t="s">
        <v>258</v>
      </c>
      <c r="O75" s="3" t="s">
        <v>259</v>
      </c>
      <c r="P75" s="3" t="s">
        <v>258</v>
      </c>
      <c r="R75" s="3" t="s">
        <v>239</v>
      </c>
      <c r="S75" s="3" t="s">
        <v>241</v>
      </c>
      <c r="T75" s="3" t="s">
        <v>241</v>
      </c>
      <c r="U75" s="3" t="s">
        <v>241</v>
      </c>
      <c r="V75" s="3" t="s">
        <v>241</v>
      </c>
      <c r="W75" s="3" t="s">
        <v>242</v>
      </c>
      <c r="X75" s="3" t="s">
        <v>241</v>
      </c>
      <c r="Y75" s="3" t="s">
        <v>242</v>
      </c>
    </row>
    <row r="76" spans="2:25">
      <c r="B76" s="22" t="s">
        <v>136</v>
      </c>
      <c r="C76" s="23" t="s">
        <v>135</v>
      </c>
      <c r="D76" s="22" t="s">
        <v>22</v>
      </c>
      <c r="E76" s="13"/>
      <c r="F76" s="14" t="s">
        <v>92</v>
      </c>
      <c r="G76" s="2">
        <v>1.9304988343936307</v>
      </c>
      <c r="H76" s="1">
        <v>1.4720195898652253E-2</v>
      </c>
      <c r="I76" s="13" t="s">
        <v>91</v>
      </c>
      <c r="J76" s="13" t="s">
        <v>91</v>
      </c>
      <c r="K76" s="13">
        <v>3.32</v>
      </c>
      <c r="M76" s="3" t="s">
        <v>259</v>
      </c>
      <c r="N76" s="3" t="s">
        <v>258</v>
      </c>
      <c r="O76" s="3" t="s">
        <v>259</v>
      </c>
      <c r="P76" s="3" t="s">
        <v>258</v>
      </c>
      <c r="R76" s="3" t="s">
        <v>239</v>
      </c>
      <c r="S76" s="3" t="s">
        <v>236</v>
      </c>
      <c r="T76" s="3" t="s">
        <v>236</v>
      </c>
      <c r="U76" s="3" t="s">
        <v>236</v>
      </c>
      <c r="V76" s="3" t="s">
        <v>236</v>
      </c>
      <c r="W76" s="3" t="s">
        <v>236</v>
      </c>
      <c r="X76" s="3" t="s">
        <v>236</v>
      </c>
      <c r="Y76" s="3" t="s">
        <v>236</v>
      </c>
    </row>
    <row r="77" spans="2:25">
      <c r="B77" s="22" t="s">
        <v>134</v>
      </c>
      <c r="C77" s="23" t="s">
        <v>133</v>
      </c>
      <c r="D77" s="13" t="s">
        <v>22</v>
      </c>
      <c r="E77" s="13"/>
      <c r="F77" s="14" t="s">
        <v>92</v>
      </c>
      <c r="G77" s="2">
        <v>1.014</v>
      </c>
      <c r="H77" s="1">
        <v>0.86668010615316349</v>
      </c>
      <c r="I77" s="13" t="s">
        <v>2</v>
      </c>
      <c r="J77" s="13" t="s">
        <v>2</v>
      </c>
      <c r="K77" s="13">
        <v>1.28</v>
      </c>
      <c r="M77" s="3" t="s">
        <v>236</v>
      </c>
      <c r="N77" s="3" t="s">
        <v>236</v>
      </c>
      <c r="O77" s="3" t="s">
        <v>236</v>
      </c>
      <c r="P77" s="3" t="s">
        <v>236</v>
      </c>
      <c r="R77" s="3" t="s">
        <v>236</v>
      </c>
      <c r="S77" s="3" t="s">
        <v>2</v>
      </c>
      <c r="T77" s="3" t="s">
        <v>2</v>
      </c>
      <c r="U77" s="3" t="s">
        <v>2</v>
      </c>
      <c r="V77" s="3" t="s">
        <v>2</v>
      </c>
      <c r="W77" s="3" t="s">
        <v>241</v>
      </c>
      <c r="X77" s="3" t="s">
        <v>241</v>
      </c>
      <c r="Y77" s="3" t="s">
        <v>241</v>
      </c>
    </row>
    <row r="78" spans="2:25">
      <c r="B78" s="22" t="s">
        <v>132</v>
      </c>
      <c r="C78" s="23" t="s">
        <v>131</v>
      </c>
      <c r="D78" s="22" t="s">
        <v>22</v>
      </c>
      <c r="E78" s="13"/>
      <c r="F78" s="14" t="s">
        <v>95</v>
      </c>
      <c r="G78" s="2">
        <v>2.0923545949664235</v>
      </c>
      <c r="H78" s="1">
        <v>0.91058563301376172</v>
      </c>
      <c r="I78" s="13" t="s">
        <v>91</v>
      </c>
      <c r="J78" s="13" t="s">
        <v>91</v>
      </c>
      <c r="K78" s="13">
        <v>5.12</v>
      </c>
      <c r="M78" s="3" t="s">
        <v>258</v>
      </c>
      <c r="N78" s="3" t="s">
        <v>258</v>
      </c>
      <c r="O78" s="3" t="s">
        <v>258</v>
      </c>
      <c r="P78" s="3" t="s">
        <v>258</v>
      </c>
      <c r="R78" s="3" t="s">
        <v>239</v>
      </c>
      <c r="S78" s="3" t="s">
        <v>241</v>
      </c>
      <c r="T78" s="3" t="s">
        <v>241</v>
      </c>
      <c r="U78" s="3" t="s">
        <v>241</v>
      </c>
      <c r="V78" s="3" t="s">
        <v>241</v>
      </c>
      <c r="W78" s="3" t="s">
        <v>242</v>
      </c>
      <c r="X78" s="3" t="s">
        <v>242</v>
      </c>
      <c r="Y78" s="3" t="s">
        <v>242</v>
      </c>
    </row>
    <row r="79" spans="2:25">
      <c r="B79" s="22" t="s">
        <v>130</v>
      </c>
      <c r="C79" s="23" t="s">
        <v>129</v>
      </c>
      <c r="D79" s="22" t="s">
        <v>22</v>
      </c>
      <c r="E79" s="13"/>
      <c r="F79" s="14" t="s">
        <v>95</v>
      </c>
      <c r="G79" s="2">
        <v>2.4229579922511295</v>
      </c>
      <c r="H79" s="1">
        <v>1.5291991693764643E-2</v>
      </c>
      <c r="I79" s="13" t="s">
        <v>91</v>
      </c>
      <c r="J79" s="13" t="s">
        <v>91</v>
      </c>
      <c r="K79" s="13">
        <v>3.42</v>
      </c>
      <c r="M79" s="3" t="s">
        <v>259</v>
      </c>
      <c r="N79" s="3" t="s">
        <v>259</v>
      </c>
      <c r="O79" s="3" t="s">
        <v>259</v>
      </c>
      <c r="P79" s="3" t="s">
        <v>259</v>
      </c>
      <c r="R79" s="3" t="s">
        <v>239</v>
      </c>
      <c r="S79" s="3" t="s">
        <v>236</v>
      </c>
      <c r="T79" s="3" t="s">
        <v>236</v>
      </c>
      <c r="U79" s="3" t="s">
        <v>236</v>
      </c>
      <c r="V79" s="3" t="s">
        <v>236</v>
      </c>
      <c r="W79" s="3" t="s">
        <v>236</v>
      </c>
      <c r="X79" s="3" t="s">
        <v>236</v>
      </c>
      <c r="Y79" s="3" t="s">
        <v>236</v>
      </c>
    </row>
    <row r="80" spans="2:25">
      <c r="B80" s="22" t="s">
        <v>128</v>
      </c>
      <c r="C80" s="23" t="s">
        <v>127</v>
      </c>
      <c r="D80" s="22" t="s">
        <v>22</v>
      </c>
      <c r="E80" s="13"/>
      <c r="F80" s="14" t="s">
        <v>95</v>
      </c>
      <c r="G80" s="2">
        <v>7.5541303898685817</v>
      </c>
      <c r="H80" s="1">
        <v>1.9960591421535539E-2</v>
      </c>
      <c r="I80" s="13" t="s">
        <v>91</v>
      </c>
      <c r="J80" s="13" t="s">
        <v>91</v>
      </c>
      <c r="K80" s="13">
        <v>4.74</v>
      </c>
      <c r="M80" s="3" t="s">
        <v>236</v>
      </c>
      <c r="N80" s="3" t="s">
        <v>236</v>
      </c>
      <c r="O80" s="3" t="s">
        <v>236</v>
      </c>
      <c r="P80" s="3" t="s">
        <v>236</v>
      </c>
      <c r="R80" s="3" t="s">
        <v>236</v>
      </c>
      <c r="S80" s="3" t="s">
        <v>241</v>
      </c>
      <c r="T80" s="3" t="s">
        <v>241</v>
      </c>
      <c r="U80" s="3" t="s">
        <v>241</v>
      </c>
      <c r="V80" s="3" t="s">
        <v>241</v>
      </c>
      <c r="W80" s="3" t="s">
        <v>241</v>
      </c>
      <c r="X80" s="3" t="s">
        <v>241</v>
      </c>
      <c r="Y80" s="3" t="s">
        <v>242</v>
      </c>
    </row>
    <row r="81" spans="2:25">
      <c r="B81" s="22" t="s">
        <v>126</v>
      </c>
      <c r="C81" s="23" t="s">
        <v>125</v>
      </c>
      <c r="D81" s="22" t="s">
        <v>22</v>
      </c>
      <c r="E81" s="13"/>
      <c r="F81" s="14" t="s">
        <v>95</v>
      </c>
      <c r="G81" s="2">
        <v>5.1224191277076807</v>
      </c>
      <c r="H81" s="1">
        <v>0.15289333814104208</v>
      </c>
      <c r="I81" s="13" t="s">
        <v>91</v>
      </c>
      <c r="J81" s="13" t="s">
        <v>91</v>
      </c>
      <c r="K81" s="13">
        <v>4.55</v>
      </c>
      <c r="M81" s="3" t="s">
        <v>258</v>
      </c>
      <c r="N81" s="3" t="s">
        <v>258</v>
      </c>
      <c r="O81" s="3" t="s">
        <v>259</v>
      </c>
      <c r="P81" s="3" t="s">
        <v>258</v>
      </c>
      <c r="R81" s="3" t="s">
        <v>239</v>
      </c>
      <c r="S81" s="3" t="s">
        <v>236</v>
      </c>
      <c r="T81" s="3" t="s">
        <v>236</v>
      </c>
      <c r="U81" s="3" t="s">
        <v>236</v>
      </c>
      <c r="V81" s="3" t="s">
        <v>236</v>
      </c>
      <c r="W81" s="3" t="s">
        <v>236</v>
      </c>
      <c r="X81" s="3" t="s">
        <v>236</v>
      </c>
      <c r="Y81" s="3" t="s">
        <v>236</v>
      </c>
    </row>
    <row r="82" spans="2:25">
      <c r="B82" s="22" t="s">
        <v>25</v>
      </c>
      <c r="C82" s="23" t="s">
        <v>124</v>
      </c>
      <c r="D82" s="13" t="s">
        <v>24</v>
      </c>
      <c r="E82" s="13"/>
      <c r="F82" s="14" t="s">
        <v>92</v>
      </c>
      <c r="G82" s="2">
        <v>1.1393333333333333</v>
      </c>
      <c r="H82" s="1">
        <v>0.84780078963595618</v>
      </c>
      <c r="I82" s="13" t="s">
        <v>2</v>
      </c>
      <c r="J82" s="13" t="s">
        <v>2</v>
      </c>
      <c r="K82" s="13">
        <v>3.04</v>
      </c>
      <c r="M82" s="3" t="s">
        <v>236</v>
      </c>
      <c r="N82" s="3" t="s">
        <v>236</v>
      </c>
      <c r="O82" s="3" t="s">
        <v>236</v>
      </c>
      <c r="P82" s="3" t="s">
        <v>236</v>
      </c>
      <c r="R82" s="3" t="s">
        <v>236</v>
      </c>
      <c r="S82" s="3" t="s">
        <v>236</v>
      </c>
      <c r="T82" s="3" t="s">
        <v>236</v>
      </c>
      <c r="U82" s="3" t="s">
        <v>236</v>
      </c>
      <c r="V82" s="3" t="s">
        <v>236</v>
      </c>
      <c r="W82" s="3" t="s">
        <v>236</v>
      </c>
      <c r="X82" s="3" t="s">
        <v>236</v>
      </c>
      <c r="Y82" s="3" t="s">
        <v>236</v>
      </c>
    </row>
    <row r="83" spans="2:25">
      <c r="B83" s="22" t="s">
        <v>23</v>
      </c>
      <c r="C83" s="23" t="s">
        <v>123</v>
      </c>
      <c r="D83" s="13" t="s">
        <v>22</v>
      </c>
      <c r="E83" s="13"/>
      <c r="F83" s="14" t="s">
        <v>92</v>
      </c>
      <c r="G83" s="2">
        <v>1.0565</v>
      </c>
      <c r="H83" s="1">
        <v>0.94307603506403037</v>
      </c>
      <c r="I83" s="13" t="s">
        <v>2</v>
      </c>
      <c r="J83" s="13" t="s">
        <v>2</v>
      </c>
      <c r="K83" s="13">
        <v>3.09</v>
      </c>
      <c r="M83" s="3" t="s">
        <v>258</v>
      </c>
      <c r="N83" s="3" t="s">
        <v>258</v>
      </c>
      <c r="O83" s="3" t="s">
        <v>259</v>
      </c>
      <c r="P83" s="3" t="s">
        <v>258</v>
      </c>
      <c r="R83" s="3" t="s">
        <v>238</v>
      </c>
      <c r="S83" s="3" t="s">
        <v>236</v>
      </c>
      <c r="T83" s="3" t="s">
        <v>236</v>
      </c>
      <c r="U83" s="3" t="s">
        <v>236</v>
      </c>
      <c r="V83" s="3" t="s">
        <v>236</v>
      </c>
      <c r="W83" s="3" t="s">
        <v>236</v>
      </c>
      <c r="X83" s="3" t="s">
        <v>236</v>
      </c>
      <c r="Y83" s="3" t="s">
        <v>236</v>
      </c>
    </row>
    <row r="84" spans="2:25">
      <c r="B84" s="22" t="s">
        <v>122</v>
      </c>
      <c r="C84" s="23" t="s">
        <v>121</v>
      </c>
      <c r="D84" s="22" t="s">
        <v>22</v>
      </c>
      <c r="E84" s="13"/>
      <c r="F84" s="14" t="s">
        <v>95</v>
      </c>
      <c r="G84" s="2">
        <v>5.1098435984917536</v>
      </c>
      <c r="H84" s="1">
        <v>2.0418202914802765E-2</v>
      </c>
      <c r="I84" s="13" t="s">
        <v>91</v>
      </c>
      <c r="J84" s="13" t="s">
        <v>91</v>
      </c>
      <c r="K84" s="13">
        <v>4.84</v>
      </c>
      <c r="M84" s="3" t="s">
        <v>236</v>
      </c>
      <c r="N84" s="3" t="s">
        <v>236</v>
      </c>
      <c r="O84" s="3" t="s">
        <v>236</v>
      </c>
      <c r="P84" s="3" t="s">
        <v>236</v>
      </c>
      <c r="R84" s="3" t="s">
        <v>236</v>
      </c>
      <c r="S84" s="41" t="s">
        <v>241</v>
      </c>
      <c r="T84" s="41" t="s">
        <v>241</v>
      </c>
      <c r="U84" s="41" t="s">
        <v>241</v>
      </c>
      <c r="V84" s="41" t="s">
        <v>241</v>
      </c>
      <c r="W84" s="41" t="s">
        <v>242</v>
      </c>
      <c r="X84" s="41" t="s">
        <v>241</v>
      </c>
      <c r="Y84" s="41" t="s">
        <v>242</v>
      </c>
    </row>
    <row r="85" spans="2:25" s="41" customFormat="1" ht="28">
      <c r="B85" s="42" t="s">
        <v>21</v>
      </c>
      <c r="C85" s="43" t="s">
        <v>120</v>
      </c>
      <c r="D85" s="42" t="s">
        <v>93</v>
      </c>
      <c r="E85" s="44"/>
      <c r="F85" s="14" t="s">
        <v>92</v>
      </c>
      <c r="G85" s="45">
        <v>1.0554999999999999</v>
      </c>
      <c r="H85" s="1">
        <v>0.44743524934244538</v>
      </c>
      <c r="I85" s="44" t="s">
        <v>2</v>
      </c>
      <c r="J85" s="44" t="s">
        <v>20</v>
      </c>
      <c r="K85" s="44">
        <v>2.65</v>
      </c>
      <c r="M85" s="41" t="s">
        <v>259</v>
      </c>
      <c r="N85" s="41" t="s">
        <v>258</v>
      </c>
      <c r="O85" s="41" t="s">
        <v>259</v>
      </c>
      <c r="P85" s="41" t="s">
        <v>258</v>
      </c>
      <c r="R85" s="41" t="s">
        <v>239</v>
      </c>
      <c r="S85" s="41" t="s">
        <v>236</v>
      </c>
      <c r="T85" s="41" t="s">
        <v>236</v>
      </c>
      <c r="U85" s="41" t="s">
        <v>236</v>
      </c>
      <c r="V85" s="41" t="s">
        <v>236</v>
      </c>
      <c r="W85" s="41" t="s">
        <v>236</v>
      </c>
      <c r="X85" s="41" t="s">
        <v>236</v>
      </c>
      <c r="Y85" s="41" t="s">
        <v>236</v>
      </c>
    </row>
    <row r="86" spans="2:25" s="41" customFormat="1" ht="28">
      <c r="B86" s="42" t="s">
        <v>119</v>
      </c>
      <c r="C86" s="43" t="s">
        <v>118</v>
      </c>
      <c r="D86" s="42" t="s">
        <v>93</v>
      </c>
      <c r="E86" s="44"/>
      <c r="F86" s="14" t="s">
        <v>95</v>
      </c>
      <c r="G86" s="45">
        <v>4.741703795035539</v>
      </c>
      <c r="H86" s="1">
        <v>2.7400046168553783E-2</v>
      </c>
      <c r="I86" s="44" t="s">
        <v>91</v>
      </c>
      <c r="J86" s="44" t="s">
        <v>91</v>
      </c>
      <c r="K86" s="44">
        <v>1.34</v>
      </c>
      <c r="M86" s="41" t="s">
        <v>258</v>
      </c>
      <c r="N86" s="41" t="s">
        <v>258</v>
      </c>
      <c r="O86" s="41" t="s">
        <v>259</v>
      </c>
      <c r="P86" s="41" t="s">
        <v>259</v>
      </c>
      <c r="R86" s="41" t="s">
        <v>238</v>
      </c>
      <c r="S86" s="3" t="s">
        <v>236</v>
      </c>
      <c r="T86" s="3" t="s">
        <v>236</v>
      </c>
      <c r="U86" s="3" t="s">
        <v>236</v>
      </c>
      <c r="V86" s="3" t="s">
        <v>236</v>
      </c>
      <c r="W86" s="3" t="s">
        <v>236</v>
      </c>
      <c r="X86" s="3" t="s">
        <v>236</v>
      </c>
      <c r="Y86" s="3" t="s">
        <v>236</v>
      </c>
    </row>
    <row r="87" spans="2:25" ht="28">
      <c r="B87" s="22" t="s">
        <v>19</v>
      </c>
      <c r="C87" s="23" t="s">
        <v>117</v>
      </c>
      <c r="D87" s="22" t="s">
        <v>93</v>
      </c>
      <c r="E87" s="13"/>
      <c r="F87" s="14" t="s">
        <v>92</v>
      </c>
      <c r="G87" s="2">
        <v>1.2691554018759741</v>
      </c>
      <c r="H87" s="1">
        <v>0.91238827101185549</v>
      </c>
      <c r="I87" s="13" t="s">
        <v>2</v>
      </c>
      <c r="J87" s="13" t="s">
        <v>2</v>
      </c>
      <c r="K87" s="13">
        <v>3.1</v>
      </c>
      <c r="M87" s="3" t="s">
        <v>259</v>
      </c>
      <c r="N87" s="3" t="s">
        <v>258</v>
      </c>
      <c r="O87" s="3" t="s">
        <v>258</v>
      </c>
      <c r="P87" s="3" t="s">
        <v>258</v>
      </c>
      <c r="R87" s="3" t="s">
        <v>238</v>
      </c>
      <c r="S87" s="3" t="s">
        <v>236</v>
      </c>
      <c r="T87" s="3" t="s">
        <v>236</v>
      </c>
      <c r="U87" s="3" t="s">
        <v>236</v>
      </c>
      <c r="V87" s="3" t="s">
        <v>236</v>
      </c>
      <c r="W87" s="3" t="s">
        <v>236</v>
      </c>
      <c r="X87" s="3" t="s">
        <v>236</v>
      </c>
      <c r="Y87" s="3" t="s">
        <v>236</v>
      </c>
    </row>
    <row r="88" spans="2:25" ht="28">
      <c r="B88" s="22" t="s">
        <v>18</v>
      </c>
      <c r="C88" s="23" t="s">
        <v>116</v>
      </c>
      <c r="D88" s="22" t="s">
        <v>93</v>
      </c>
      <c r="E88" s="13"/>
      <c r="F88" s="14" t="s">
        <v>92</v>
      </c>
      <c r="G88" s="2">
        <v>1.0206666666666668</v>
      </c>
      <c r="H88" s="1">
        <v>3.099140056490008E-2</v>
      </c>
      <c r="I88" s="13" t="s">
        <v>2</v>
      </c>
      <c r="J88" s="13" t="s">
        <v>20</v>
      </c>
      <c r="K88" s="13">
        <v>1.39</v>
      </c>
      <c r="M88" s="3" t="s">
        <v>236</v>
      </c>
      <c r="N88" s="3" t="s">
        <v>236</v>
      </c>
      <c r="O88" s="3" t="s">
        <v>236</v>
      </c>
      <c r="P88" s="3" t="s">
        <v>236</v>
      </c>
      <c r="R88" s="3" t="s">
        <v>236</v>
      </c>
      <c r="S88" s="3" t="s">
        <v>2</v>
      </c>
      <c r="T88" s="3" t="s">
        <v>244</v>
      </c>
      <c r="U88" s="3" t="s">
        <v>2</v>
      </c>
      <c r="V88" s="3" t="s">
        <v>244</v>
      </c>
      <c r="W88" s="3" t="s">
        <v>244</v>
      </c>
      <c r="X88" s="3" t="s">
        <v>244</v>
      </c>
      <c r="Y88" s="3" t="s">
        <v>244</v>
      </c>
    </row>
    <row r="89" spans="2:25" ht="28">
      <c r="B89" s="22" t="s">
        <v>17</v>
      </c>
      <c r="C89" s="23" t="s">
        <v>115</v>
      </c>
      <c r="D89" s="22" t="s">
        <v>93</v>
      </c>
      <c r="E89" s="13"/>
      <c r="F89" s="14" t="s">
        <v>92</v>
      </c>
      <c r="G89" s="2">
        <v>1.0713333333333332</v>
      </c>
      <c r="H89" s="1">
        <v>0.80042579586512208</v>
      </c>
      <c r="I89" s="13" t="s">
        <v>2</v>
      </c>
      <c r="J89" s="13" t="s">
        <v>2</v>
      </c>
      <c r="K89" s="13">
        <v>2.06</v>
      </c>
      <c r="M89" s="3" t="s">
        <v>259</v>
      </c>
      <c r="N89" s="3" t="s">
        <v>259</v>
      </c>
      <c r="O89" s="3" t="s">
        <v>259</v>
      </c>
      <c r="P89" s="3" t="s">
        <v>259</v>
      </c>
      <c r="R89" s="3" t="s">
        <v>240</v>
      </c>
      <c r="S89" s="3" t="s">
        <v>236</v>
      </c>
      <c r="T89" s="3" t="s">
        <v>236</v>
      </c>
      <c r="U89" s="3" t="s">
        <v>236</v>
      </c>
      <c r="V89" s="3" t="s">
        <v>236</v>
      </c>
      <c r="W89" s="3" t="s">
        <v>236</v>
      </c>
      <c r="X89" s="3" t="s">
        <v>236</v>
      </c>
      <c r="Y89" s="3" t="s">
        <v>236</v>
      </c>
    </row>
    <row r="90" spans="2:25" ht="28">
      <c r="B90" s="22" t="s">
        <v>114</v>
      </c>
      <c r="C90" s="23" t="s">
        <v>113</v>
      </c>
      <c r="D90" s="22" t="s">
        <v>93</v>
      </c>
      <c r="E90" s="13"/>
      <c r="F90" s="14" t="s">
        <v>92</v>
      </c>
      <c r="G90" s="2">
        <v>1.1393333333333333</v>
      </c>
      <c r="H90" s="1">
        <v>2.9354045681305431E-2</v>
      </c>
      <c r="I90" s="13" t="s">
        <v>2</v>
      </c>
      <c r="J90" s="13" t="s">
        <v>20</v>
      </c>
      <c r="K90" s="13">
        <v>1.75</v>
      </c>
      <c r="M90" s="3" t="s">
        <v>259</v>
      </c>
      <c r="N90" s="3" t="s">
        <v>259</v>
      </c>
      <c r="O90" s="3" t="s">
        <v>258</v>
      </c>
      <c r="P90" s="3" t="s">
        <v>258</v>
      </c>
      <c r="R90" s="3" t="s">
        <v>238</v>
      </c>
      <c r="S90" s="3" t="s">
        <v>2</v>
      </c>
      <c r="T90" s="3" t="s">
        <v>244</v>
      </c>
      <c r="U90" s="3" t="s">
        <v>2</v>
      </c>
      <c r="V90" s="3" t="s">
        <v>244</v>
      </c>
      <c r="W90" s="3" t="s">
        <v>244</v>
      </c>
      <c r="X90" s="3" t="s">
        <v>244</v>
      </c>
      <c r="Y90" s="3" t="s">
        <v>243</v>
      </c>
    </row>
    <row r="91" spans="2:25" ht="28">
      <c r="B91" s="22" t="s">
        <v>16</v>
      </c>
      <c r="C91" s="23" t="s">
        <v>112</v>
      </c>
      <c r="D91" s="22" t="s">
        <v>93</v>
      </c>
      <c r="E91" s="13"/>
      <c r="F91" s="14" t="s">
        <v>92</v>
      </c>
      <c r="G91" s="2">
        <v>1.218</v>
      </c>
      <c r="H91" s="1">
        <v>2.9526018221378635E-2</v>
      </c>
      <c r="I91" s="13" t="s">
        <v>2</v>
      </c>
      <c r="J91" s="13" t="s">
        <v>20</v>
      </c>
      <c r="K91" s="13">
        <v>1.87</v>
      </c>
      <c r="M91" s="3" t="s">
        <v>259</v>
      </c>
      <c r="N91" s="3" t="s">
        <v>259</v>
      </c>
      <c r="O91" s="3" t="s">
        <v>258</v>
      </c>
      <c r="P91" s="3" t="s">
        <v>259</v>
      </c>
      <c r="R91" s="3" t="s">
        <v>240</v>
      </c>
      <c r="S91" s="3" t="s">
        <v>236</v>
      </c>
      <c r="T91" s="3" t="s">
        <v>236</v>
      </c>
      <c r="U91" s="3" t="s">
        <v>236</v>
      </c>
      <c r="V91" s="3" t="s">
        <v>236</v>
      </c>
      <c r="W91" s="3" t="s">
        <v>236</v>
      </c>
      <c r="X91" s="3" t="s">
        <v>236</v>
      </c>
      <c r="Y91" s="3" t="s">
        <v>236</v>
      </c>
    </row>
    <row r="92" spans="2:25" ht="28">
      <c r="B92" s="22" t="s">
        <v>15</v>
      </c>
      <c r="C92" s="23" t="s">
        <v>111</v>
      </c>
      <c r="D92" s="22" t="s">
        <v>93</v>
      </c>
      <c r="E92" s="13"/>
      <c r="F92" s="14" t="s">
        <v>92</v>
      </c>
      <c r="G92" s="2">
        <v>1.0453333333333334</v>
      </c>
      <c r="H92" s="1">
        <v>0.98069178355720299</v>
      </c>
      <c r="I92" s="13" t="s">
        <v>2</v>
      </c>
      <c r="J92" s="13" t="s">
        <v>2</v>
      </c>
      <c r="K92" s="13">
        <v>2.64</v>
      </c>
      <c r="M92" s="3" t="s">
        <v>259</v>
      </c>
      <c r="N92" s="3" t="s">
        <v>259</v>
      </c>
      <c r="O92" s="3" t="s">
        <v>259</v>
      </c>
      <c r="P92" s="3" t="s">
        <v>259</v>
      </c>
      <c r="R92" s="3" t="s">
        <v>238</v>
      </c>
      <c r="S92" s="3" t="s">
        <v>236</v>
      </c>
      <c r="T92" s="3" t="s">
        <v>236</v>
      </c>
      <c r="U92" s="3" t="s">
        <v>236</v>
      </c>
      <c r="V92" s="3" t="s">
        <v>236</v>
      </c>
      <c r="W92" s="3" t="s">
        <v>236</v>
      </c>
      <c r="X92" s="3" t="s">
        <v>236</v>
      </c>
      <c r="Y92" s="3" t="s">
        <v>236</v>
      </c>
    </row>
    <row r="93" spans="2:25" ht="28">
      <c r="B93" s="22" t="s">
        <v>14</v>
      </c>
      <c r="C93" s="23" t="s">
        <v>110</v>
      </c>
      <c r="D93" s="22" t="s">
        <v>93</v>
      </c>
      <c r="E93" s="13"/>
      <c r="F93" s="14" t="s">
        <v>92</v>
      </c>
      <c r="G93" s="2">
        <v>1.48</v>
      </c>
      <c r="H93" s="1">
        <v>0.73822357196434807</v>
      </c>
      <c r="I93" s="13" t="s">
        <v>91</v>
      </c>
      <c r="J93" s="13" t="s">
        <v>91</v>
      </c>
      <c r="K93" s="13">
        <v>2.65</v>
      </c>
      <c r="M93" s="3" t="s">
        <v>259</v>
      </c>
      <c r="N93" s="3" t="s">
        <v>258</v>
      </c>
      <c r="O93" s="3" t="s">
        <v>259</v>
      </c>
      <c r="P93" s="3" t="s">
        <v>259</v>
      </c>
      <c r="R93" s="3" t="s">
        <v>238</v>
      </c>
      <c r="S93" s="3" t="s">
        <v>243</v>
      </c>
      <c r="T93" s="3" t="s">
        <v>243</v>
      </c>
      <c r="U93" s="3" t="s">
        <v>243</v>
      </c>
      <c r="V93" s="3" t="s">
        <v>243</v>
      </c>
      <c r="W93" s="3" t="s">
        <v>244</v>
      </c>
      <c r="X93" s="3" t="s">
        <v>243</v>
      </c>
      <c r="Y93" s="3" t="s">
        <v>244</v>
      </c>
    </row>
    <row r="94" spans="2:25" ht="28">
      <c r="B94" s="22" t="s">
        <v>13</v>
      </c>
      <c r="C94" s="23" t="s">
        <v>109</v>
      </c>
      <c r="D94" s="22" t="s">
        <v>93</v>
      </c>
      <c r="E94" s="13"/>
      <c r="F94" s="14" t="s">
        <v>95</v>
      </c>
      <c r="G94" s="2">
        <v>1.146982583</v>
      </c>
      <c r="H94" s="1">
        <v>0.97175792512353654</v>
      </c>
      <c r="I94" s="13" t="s">
        <v>2</v>
      </c>
      <c r="J94" s="13" t="s">
        <v>2</v>
      </c>
      <c r="K94" s="13">
        <v>1.66</v>
      </c>
      <c r="M94" s="3" t="s">
        <v>259</v>
      </c>
      <c r="N94" s="3" t="s">
        <v>258</v>
      </c>
      <c r="O94" s="3" t="s">
        <v>259</v>
      </c>
      <c r="P94" s="3" t="s">
        <v>259</v>
      </c>
      <c r="R94" s="3" t="s">
        <v>240</v>
      </c>
      <c r="S94" s="3" t="s">
        <v>236</v>
      </c>
      <c r="T94" s="3" t="s">
        <v>236</v>
      </c>
      <c r="U94" s="3" t="s">
        <v>236</v>
      </c>
      <c r="V94" s="3" t="s">
        <v>236</v>
      </c>
      <c r="W94" s="3" t="s">
        <v>236</v>
      </c>
      <c r="X94" s="3" t="s">
        <v>236</v>
      </c>
      <c r="Y94" s="3" t="s">
        <v>236</v>
      </c>
    </row>
    <row r="95" spans="2:25" ht="28">
      <c r="B95" s="22" t="s">
        <v>12</v>
      </c>
      <c r="C95" s="23" t="s">
        <v>108</v>
      </c>
      <c r="D95" s="22" t="s">
        <v>93</v>
      </c>
      <c r="E95" s="13"/>
      <c r="F95" s="14" t="s">
        <v>95</v>
      </c>
      <c r="G95" s="2">
        <v>1.6105821806998393</v>
      </c>
      <c r="H95" s="1">
        <v>4.1801418664978614E-2</v>
      </c>
      <c r="I95" s="13" t="s">
        <v>2</v>
      </c>
      <c r="J95" s="13" t="s">
        <v>20</v>
      </c>
      <c r="K95" s="13">
        <v>1.71</v>
      </c>
      <c r="M95" s="3" t="s">
        <v>236</v>
      </c>
      <c r="N95" s="3" t="s">
        <v>236</v>
      </c>
      <c r="O95" s="3" t="s">
        <v>236</v>
      </c>
      <c r="P95" s="3" t="s">
        <v>236</v>
      </c>
      <c r="R95" s="3" t="s">
        <v>236</v>
      </c>
      <c r="S95" s="3" t="s">
        <v>236</v>
      </c>
      <c r="T95" s="3" t="s">
        <v>236</v>
      </c>
      <c r="U95" s="3" t="s">
        <v>236</v>
      </c>
      <c r="V95" s="3" t="s">
        <v>236</v>
      </c>
      <c r="W95" s="3" t="s">
        <v>236</v>
      </c>
      <c r="X95" s="3" t="s">
        <v>236</v>
      </c>
      <c r="Y95" s="3" t="s">
        <v>236</v>
      </c>
    </row>
    <row r="96" spans="2:25" ht="28">
      <c r="B96" s="22" t="s">
        <v>11</v>
      </c>
      <c r="C96" s="23" t="s">
        <v>107</v>
      </c>
      <c r="D96" s="22" t="s">
        <v>93</v>
      </c>
      <c r="E96" s="13"/>
      <c r="F96" s="14" t="s">
        <v>95</v>
      </c>
      <c r="G96" s="2">
        <v>2.2028911139701148</v>
      </c>
      <c r="H96" s="1">
        <v>2.4068184241225983E-2</v>
      </c>
      <c r="I96" s="13" t="s">
        <v>91</v>
      </c>
      <c r="J96" s="13" t="s">
        <v>91</v>
      </c>
      <c r="K96" s="13">
        <v>1.55</v>
      </c>
      <c r="M96" s="3" t="s">
        <v>259</v>
      </c>
      <c r="N96" s="3" t="s">
        <v>259</v>
      </c>
      <c r="O96" s="3" t="s">
        <v>258</v>
      </c>
      <c r="P96" s="3" t="s">
        <v>259</v>
      </c>
      <c r="R96" s="3" t="s">
        <v>238</v>
      </c>
      <c r="S96" s="3" t="s">
        <v>243</v>
      </c>
      <c r="T96" s="3" t="s">
        <v>243</v>
      </c>
      <c r="U96" s="3" t="s">
        <v>243</v>
      </c>
      <c r="V96" s="3" t="s">
        <v>243</v>
      </c>
      <c r="W96" s="3" t="s">
        <v>244</v>
      </c>
      <c r="X96" s="3" t="s">
        <v>244</v>
      </c>
      <c r="Y96" s="3" t="s">
        <v>243</v>
      </c>
    </row>
    <row r="97" spans="2:25" ht="28">
      <c r="B97" s="22" t="s">
        <v>106</v>
      </c>
      <c r="C97" s="23" t="s">
        <v>105</v>
      </c>
      <c r="D97" s="22" t="s">
        <v>93</v>
      </c>
      <c r="E97" s="13"/>
      <c r="F97" s="14" t="s">
        <v>95</v>
      </c>
      <c r="G97" s="2">
        <v>1.3037499833842561</v>
      </c>
      <c r="H97" s="1">
        <v>0.89770509767221263</v>
      </c>
      <c r="I97" s="13" t="s">
        <v>2</v>
      </c>
      <c r="J97" s="13" t="s">
        <v>2</v>
      </c>
      <c r="K97" s="13">
        <v>1.8</v>
      </c>
      <c r="M97" s="3" t="s">
        <v>259</v>
      </c>
      <c r="N97" s="3" t="s">
        <v>259</v>
      </c>
      <c r="O97" s="3" t="s">
        <v>258</v>
      </c>
      <c r="P97" s="3" t="s">
        <v>258</v>
      </c>
      <c r="R97" s="3" t="s">
        <v>240</v>
      </c>
      <c r="S97" s="3" t="s">
        <v>236</v>
      </c>
      <c r="T97" s="3" t="s">
        <v>236</v>
      </c>
      <c r="U97" s="3" t="s">
        <v>236</v>
      </c>
      <c r="V97" s="3" t="s">
        <v>236</v>
      </c>
      <c r="W97" s="3" t="s">
        <v>236</v>
      </c>
      <c r="X97" s="3" t="s">
        <v>236</v>
      </c>
      <c r="Y97" s="3" t="s">
        <v>236</v>
      </c>
    </row>
    <row r="98" spans="2:25" ht="28">
      <c r="B98" s="22" t="s">
        <v>10</v>
      </c>
      <c r="C98" s="23" t="s">
        <v>104</v>
      </c>
      <c r="D98" s="22" t="s">
        <v>93</v>
      </c>
      <c r="E98" s="13"/>
      <c r="F98" s="14" t="s">
        <v>92</v>
      </c>
      <c r="G98" s="2">
        <v>1.2576666666666665</v>
      </c>
      <c r="H98" s="1">
        <v>0.8190126354246513</v>
      </c>
      <c r="I98" s="13" t="s">
        <v>2</v>
      </c>
      <c r="J98" s="13" t="s">
        <v>2</v>
      </c>
      <c r="K98" s="13">
        <v>2.6</v>
      </c>
      <c r="M98" s="3" t="s">
        <v>258</v>
      </c>
      <c r="N98" s="3" t="s">
        <v>259</v>
      </c>
      <c r="O98" s="3" t="s">
        <v>258</v>
      </c>
      <c r="P98" s="3" t="s">
        <v>259</v>
      </c>
      <c r="R98" s="3" t="s">
        <v>238</v>
      </c>
      <c r="S98" s="3" t="s">
        <v>236</v>
      </c>
      <c r="T98" s="3" t="s">
        <v>236</v>
      </c>
      <c r="U98" s="3" t="s">
        <v>236</v>
      </c>
      <c r="V98" s="3" t="s">
        <v>236</v>
      </c>
      <c r="W98" s="3" t="s">
        <v>236</v>
      </c>
      <c r="X98" s="3" t="s">
        <v>236</v>
      </c>
      <c r="Y98" s="3" t="s">
        <v>236</v>
      </c>
    </row>
    <row r="99" spans="2:25" ht="28">
      <c r="B99" s="22" t="s">
        <v>103</v>
      </c>
      <c r="C99" s="23" t="s">
        <v>102</v>
      </c>
      <c r="D99" s="22" t="s">
        <v>93</v>
      </c>
      <c r="E99" s="13"/>
      <c r="F99" s="14" t="s">
        <v>92</v>
      </c>
      <c r="G99" s="2">
        <v>1.863</v>
      </c>
      <c r="H99" s="1">
        <v>2.9208450892308224E-2</v>
      </c>
      <c r="I99" s="24" t="s">
        <v>4</v>
      </c>
      <c r="J99" s="24" t="s">
        <v>4</v>
      </c>
      <c r="K99" s="13">
        <v>3.03</v>
      </c>
      <c r="M99" s="3" t="s">
        <v>236</v>
      </c>
      <c r="N99" s="3" t="s">
        <v>236</v>
      </c>
      <c r="O99" s="3" t="s">
        <v>236</v>
      </c>
      <c r="P99" s="3" t="s">
        <v>236</v>
      </c>
      <c r="R99" s="3" t="s">
        <v>236</v>
      </c>
      <c r="S99" s="3" t="s">
        <v>243</v>
      </c>
      <c r="T99" s="3" t="s">
        <v>243</v>
      </c>
      <c r="U99" s="3" t="s">
        <v>245</v>
      </c>
      <c r="V99" s="3" t="s">
        <v>245</v>
      </c>
      <c r="W99" s="3" t="s">
        <v>244</v>
      </c>
      <c r="X99" s="3" t="s">
        <v>243</v>
      </c>
      <c r="Y99" s="3" t="s">
        <v>244</v>
      </c>
    </row>
    <row r="100" spans="2:25" ht="28">
      <c r="B100" s="22" t="s">
        <v>9</v>
      </c>
      <c r="C100" s="23" t="s">
        <v>101</v>
      </c>
      <c r="D100" s="22" t="s">
        <v>93</v>
      </c>
      <c r="E100" s="13"/>
      <c r="F100" s="14" t="s">
        <v>95</v>
      </c>
      <c r="G100" s="2">
        <v>1.0573562211587371</v>
      </c>
      <c r="H100" s="1">
        <v>1.7638216226810059E-2</v>
      </c>
      <c r="I100" s="13" t="s">
        <v>2</v>
      </c>
      <c r="J100" s="13" t="s">
        <v>20</v>
      </c>
      <c r="K100" s="13">
        <v>0.96</v>
      </c>
      <c r="M100" s="3" t="s">
        <v>259</v>
      </c>
      <c r="N100" s="3" t="s">
        <v>258</v>
      </c>
      <c r="O100" s="3" t="s">
        <v>259</v>
      </c>
      <c r="P100" s="3" t="s">
        <v>259</v>
      </c>
      <c r="R100" s="3" t="s">
        <v>240</v>
      </c>
      <c r="T100" s="3" t="s">
        <v>236</v>
      </c>
      <c r="U100" s="3" t="s">
        <v>236</v>
      </c>
      <c r="V100" s="3" t="s">
        <v>236</v>
      </c>
      <c r="W100" s="3" t="s">
        <v>236</v>
      </c>
      <c r="X100" s="3" t="s">
        <v>236</v>
      </c>
      <c r="Y100" s="3" t="s">
        <v>236</v>
      </c>
    </row>
    <row r="101" spans="2:25" ht="28">
      <c r="B101" s="22" t="s">
        <v>8</v>
      </c>
      <c r="C101" s="23" t="s">
        <v>100</v>
      </c>
      <c r="D101" s="22" t="s">
        <v>93</v>
      </c>
      <c r="E101" s="13"/>
      <c r="F101" s="14" t="s">
        <v>92</v>
      </c>
      <c r="G101" s="2">
        <v>1.478</v>
      </c>
      <c r="H101" s="1">
        <v>3.8127508688098756E-2</v>
      </c>
      <c r="I101" s="13" t="s">
        <v>91</v>
      </c>
      <c r="J101" s="13" t="s">
        <v>91</v>
      </c>
      <c r="K101" s="13">
        <v>2.98</v>
      </c>
      <c r="M101" s="3" t="s">
        <v>259</v>
      </c>
      <c r="N101" s="3" t="s">
        <v>259</v>
      </c>
      <c r="O101" s="3" t="s">
        <v>259</v>
      </c>
      <c r="P101" s="3" t="s">
        <v>258</v>
      </c>
      <c r="R101" s="3" t="s">
        <v>238</v>
      </c>
      <c r="S101" s="3" t="s">
        <v>236</v>
      </c>
      <c r="T101" s="3" t="s">
        <v>236</v>
      </c>
      <c r="U101" s="3" t="s">
        <v>236</v>
      </c>
      <c r="V101" s="3" t="s">
        <v>236</v>
      </c>
      <c r="W101" s="3" t="s">
        <v>236</v>
      </c>
      <c r="X101" s="3" t="s">
        <v>236</v>
      </c>
      <c r="Y101" s="3" t="s">
        <v>236</v>
      </c>
    </row>
    <row r="102" spans="2:25" ht="28">
      <c r="B102" s="22" t="s">
        <v>7</v>
      </c>
      <c r="C102" s="23" t="s">
        <v>99</v>
      </c>
      <c r="D102" s="22" t="s">
        <v>93</v>
      </c>
      <c r="E102" s="13"/>
      <c r="F102" s="14" t="s">
        <v>92</v>
      </c>
      <c r="G102" s="2">
        <v>2.2509999999999999</v>
      </c>
      <c r="H102" s="1">
        <v>2.8324967853477583E-2</v>
      </c>
      <c r="I102" s="13" t="s">
        <v>91</v>
      </c>
      <c r="J102" s="13" t="s">
        <v>91</v>
      </c>
      <c r="K102" s="13">
        <v>0.45</v>
      </c>
      <c r="M102" s="3" t="s">
        <v>259</v>
      </c>
      <c r="N102" s="3" t="s">
        <v>258</v>
      </c>
      <c r="O102" s="3" t="s">
        <v>258</v>
      </c>
      <c r="P102" s="3" t="s">
        <v>259</v>
      </c>
      <c r="R102" s="3" t="s">
        <v>238</v>
      </c>
      <c r="S102" s="3" t="s">
        <v>243</v>
      </c>
      <c r="T102" s="3" t="s">
        <v>243</v>
      </c>
      <c r="U102" s="3" t="s">
        <v>243</v>
      </c>
      <c r="V102" s="3" t="s">
        <v>243</v>
      </c>
      <c r="W102" s="3" t="s">
        <v>244</v>
      </c>
      <c r="X102" s="3" t="s">
        <v>244</v>
      </c>
      <c r="Y102" s="3" t="s">
        <v>244</v>
      </c>
    </row>
    <row r="103" spans="2:25" ht="28">
      <c r="B103" s="22" t="s">
        <v>6</v>
      </c>
      <c r="C103" s="23" t="s">
        <v>98</v>
      </c>
      <c r="D103" s="22" t="s">
        <v>93</v>
      </c>
      <c r="E103" s="13"/>
      <c r="F103" s="14" t="s">
        <v>92</v>
      </c>
      <c r="G103" s="2">
        <v>1.3806666666666667</v>
      </c>
      <c r="H103" s="1">
        <v>1.5211361255684265E-2</v>
      </c>
      <c r="I103" s="13" t="s">
        <v>2</v>
      </c>
      <c r="J103" s="13" t="s">
        <v>20</v>
      </c>
      <c r="K103" s="13">
        <v>2.2400000000000002</v>
      </c>
      <c r="M103" s="3" t="s">
        <v>259</v>
      </c>
      <c r="N103" s="3" t="s">
        <v>259</v>
      </c>
      <c r="O103" s="3" t="s">
        <v>259</v>
      </c>
      <c r="P103" s="3" t="s">
        <v>259</v>
      </c>
      <c r="R103" s="3" t="s">
        <v>240</v>
      </c>
      <c r="S103" s="3" t="s">
        <v>2</v>
      </c>
      <c r="T103" s="3" t="s">
        <v>242</v>
      </c>
      <c r="U103" s="3" t="s">
        <v>2</v>
      </c>
      <c r="V103" s="3" t="s">
        <v>242</v>
      </c>
      <c r="W103" s="3" t="s">
        <v>242</v>
      </c>
      <c r="X103" s="3" t="s">
        <v>241</v>
      </c>
      <c r="Y103" s="3" t="s">
        <v>242</v>
      </c>
    </row>
    <row r="104" spans="2:25" ht="28">
      <c r="B104" s="22" t="s">
        <v>5</v>
      </c>
      <c r="C104" s="23" t="s">
        <v>97</v>
      </c>
      <c r="D104" s="22" t="s">
        <v>93</v>
      </c>
      <c r="E104" s="13"/>
      <c r="F104" s="14" t="s">
        <v>92</v>
      </c>
      <c r="G104" s="2">
        <v>1.0274839936069853</v>
      </c>
      <c r="H104" s="1">
        <v>0.18619469913024278</v>
      </c>
      <c r="I104" s="13" t="s">
        <v>2</v>
      </c>
      <c r="J104" s="13" t="s">
        <v>20</v>
      </c>
      <c r="K104" s="13">
        <v>-0.55000000000000004</v>
      </c>
      <c r="M104" s="3" t="s">
        <v>259</v>
      </c>
      <c r="N104" s="3" t="s">
        <v>258</v>
      </c>
      <c r="O104" s="3" t="s">
        <v>259</v>
      </c>
      <c r="P104" s="3" t="s">
        <v>259</v>
      </c>
      <c r="R104" s="3" t="s">
        <v>239</v>
      </c>
      <c r="S104" s="3" t="s">
        <v>2</v>
      </c>
      <c r="T104" s="3" t="s">
        <v>244</v>
      </c>
      <c r="U104" s="3" t="s">
        <v>2</v>
      </c>
      <c r="V104" s="3" t="s">
        <v>244</v>
      </c>
      <c r="W104" s="3" t="s">
        <v>244</v>
      </c>
      <c r="X104" s="3" t="s">
        <v>244</v>
      </c>
      <c r="Y104" s="3" t="s">
        <v>244</v>
      </c>
    </row>
    <row r="105" spans="2:25" ht="28">
      <c r="B105" s="22" t="s">
        <v>3</v>
      </c>
      <c r="C105" s="23" t="s">
        <v>96</v>
      </c>
      <c r="D105" s="22" t="s">
        <v>93</v>
      </c>
      <c r="E105" s="13"/>
      <c r="F105" s="14" t="s">
        <v>95</v>
      </c>
      <c r="G105" s="2">
        <v>2.5598805953089987</v>
      </c>
      <c r="H105" s="1">
        <v>2.4660652943980371E-2</v>
      </c>
      <c r="I105" s="13" t="s">
        <v>91</v>
      </c>
      <c r="J105" s="13" t="s">
        <v>91</v>
      </c>
      <c r="K105" s="13">
        <v>1.05</v>
      </c>
      <c r="M105" s="3" t="s">
        <v>259</v>
      </c>
      <c r="N105" s="3" t="s">
        <v>259</v>
      </c>
      <c r="O105" s="3" t="s">
        <v>259</v>
      </c>
      <c r="P105" s="3" t="s">
        <v>258</v>
      </c>
      <c r="R105" s="3" t="s">
        <v>240</v>
      </c>
      <c r="S105" s="52" t="s">
        <v>243</v>
      </c>
      <c r="T105" s="52" t="s">
        <v>243</v>
      </c>
      <c r="U105" s="52" t="s">
        <v>243</v>
      </c>
      <c r="V105" s="52" t="s">
        <v>243</v>
      </c>
      <c r="W105" s="52" t="s">
        <v>244</v>
      </c>
      <c r="X105" s="52" t="s">
        <v>244</v>
      </c>
      <c r="Y105" s="52" t="s">
        <v>244</v>
      </c>
    </row>
    <row r="106" spans="2:25" ht="28">
      <c r="B106" s="20" t="s">
        <v>1</v>
      </c>
      <c r="C106" s="21" t="s">
        <v>94</v>
      </c>
      <c r="D106" s="20" t="s">
        <v>93</v>
      </c>
      <c r="E106" s="16"/>
      <c r="F106" s="19" t="s">
        <v>92</v>
      </c>
      <c r="G106" s="18">
        <v>2.3967605453157503</v>
      </c>
      <c r="H106" s="17">
        <v>1.3148412034809953E-2</v>
      </c>
      <c r="I106" s="16" t="s">
        <v>91</v>
      </c>
      <c r="J106" s="16" t="s">
        <v>91</v>
      </c>
      <c r="K106" s="16">
        <v>-7.0000000000000007E-2</v>
      </c>
      <c r="M106" s="52" t="s">
        <v>259</v>
      </c>
      <c r="N106" s="52" t="s">
        <v>259</v>
      </c>
      <c r="O106" s="52" t="s">
        <v>259</v>
      </c>
      <c r="P106" s="52" t="s">
        <v>258</v>
      </c>
      <c r="Q106" s="52"/>
      <c r="R106" s="52" t="s">
        <v>240</v>
      </c>
      <c r="S106" s="3" t="s">
        <v>236</v>
      </c>
      <c r="T106" s="3" t="s">
        <v>236</v>
      </c>
      <c r="V106" s="3" t="s">
        <v>236</v>
      </c>
      <c r="W106" s="3" t="s">
        <v>236</v>
      </c>
      <c r="X106" s="3" t="s">
        <v>236</v>
      </c>
      <c r="Y106" s="3" t="s">
        <v>236</v>
      </c>
    </row>
    <row r="107" spans="2:25" ht="24" customHeight="1">
      <c r="B107" s="15" t="s">
        <v>0</v>
      </c>
      <c r="C107" s="11"/>
      <c r="D107" s="12"/>
      <c r="E107" s="12"/>
      <c r="F107" s="14"/>
      <c r="G107" s="14"/>
      <c r="H107" s="14"/>
      <c r="I107" s="13"/>
      <c r="J107" s="12"/>
      <c r="K107" s="12"/>
      <c r="L107" s="27"/>
      <c r="M107" s="3" t="s">
        <v>236</v>
      </c>
      <c r="N107" s="3" t="s">
        <v>236</v>
      </c>
      <c r="O107" s="3" t="s">
        <v>236</v>
      </c>
      <c r="P107" s="3" t="s">
        <v>236</v>
      </c>
      <c r="R107" s="3" t="s">
        <v>236</v>
      </c>
      <c r="S107" s="27"/>
      <c r="T107" s="27"/>
      <c r="U107" s="58" t="s">
        <v>235</v>
      </c>
      <c r="V107" s="58"/>
      <c r="W107" s="27"/>
      <c r="X107" s="27"/>
      <c r="Y107" s="27"/>
    </row>
    <row r="108" spans="2:25" ht="20.149999999999999" customHeight="1">
      <c r="B108" s="11" t="s">
        <v>90</v>
      </c>
      <c r="C108" s="11"/>
      <c r="D108" s="11"/>
      <c r="E108" s="11"/>
      <c r="F108" s="12"/>
      <c r="G108" s="12"/>
      <c r="H108" s="12"/>
      <c r="I108" s="13"/>
      <c r="J108" s="12"/>
      <c r="K108" s="11"/>
      <c r="L108" s="37"/>
      <c r="M108" s="27"/>
      <c r="N108" s="27"/>
      <c r="O108" s="27"/>
      <c r="P108" s="27"/>
      <c r="Q108" s="27"/>
      <c r="R108" s="27"/>
      <c r="S108" s="37"/>
      <c r="T108" s="37"/>
      <c r="U108" s="59"/>
      <c r="V108" s="59"/>
      <c r="W108" s="37"/>
      <c r="X108" s="37"/>
      <c r="Y108" s="37"/>
    </row>
    <row r="109" spans="2:25" ht="17.5">
      <c r="B109" s="11" t="s">
        <v>89</v>
      </c>
      <c r="C109" s="10"/>
      <c r="D109" s="10"/>
      <c r="E109" s="10"/>
      <c r="F109" s="9"/>
      <c r="G109" s="9"/>
      <c r="H109" s="31" t="s">
        <v>246</v>
      </c>
      <c r="I109" s="35">
        <f>(COUNTIF(I6:I84,"sensitizer")+COUNTIF(I85:I106,"non-sensitizer"))/(COUNTIF(I6:I106,"sensitizer")+COUNTIF(I6:I106,"non-sensitizer"))</f>
        <v>0.90666666666666662</v>
      </c>
      <c r="J109" s="35">
        <f>(COUNTIF(J6:J84,"sensitizer")+COUNTIF(J85:J106,"non-sensitizer"))/(COUNTIF(J6:J106,"sensitizer")+COUNTIF(J6:J106,"non-sensitizer"))</f>
        <v>0.89411764705882357</v>
      </c>
      <c r="K109" s="10"/>
      <c r="L109" s="52"/>
      <c r="M109" s="37"/>
      <c r="N109" s="37"/>
      <c r="O109" s="37"/>
      <c r="P109" s="37"/>
      <c r="Q109" s="37"/>
      <c r="R109" s="37"/>
      <c r="S109" s="54" t="s">
        <v>271</v>
      </c>
      <c r="T109" s="54" t="s">
        <v>272</v>
      </c>
      <c r="U109" s="51" t="s">
        <v>273</v>
      </c>
      <c r="V109" s="50" t="s">
        <v>272</v>
      </c>
      <c r="W109" s="54" t="s">
        <v>261</v>
      </c>
      <c r="X109" s="54" t="s">
        <v>263</v>
      </c>
      <c r="Y109" s="54" t="s">
        <v>270</v>
      </c>
    </row>
    <row r="110" spans="2:25" s="6" customFormat="1" ht="18.5">
      <c r="B110" s="56" t="s">
        <v>88</v>
      </c>
      <c r="C110" s="56"/>
      <c r="D110" s="56"/>
      <c r="E110" s="56"/>
      <c r="F110" s="56"/>
      <c r="G110" s="9"/>
      <c r="H110" s="32" t="s">
        <v>247</v>
      </c>
      <c r="I110" s="9">
        <f>COUNTIF(I6:I84,"sensitizer")/(COUNTIF(I6:I84,"sensitizer")+COUNTIF(I6:I84,"non-sensitizer"))</f>
        <v>1</v>
      </c>
      <c r="J110" s="9">
        <f>COUNTIF(J6:J84,"sensitizer")/(COUNTIF(J6:J84,"sensitizer")+COUNTIF(J6:J84,"non-sensitizer"))</f>
        <v>0.97142857142857142</v>
      </c>
      <c r="L110" s="48" t="s">
        <v>246</v>
      </c>
      <c r="M110" s="53" t="s">
        <v>261</v>
      </c>
      <c r="N110" s="53" t="s">
        <v>263</v>
      </c>
      <c r="O110" s="53" t="s">
        <v>265</v>
      </c>
      <c r="P110" s="53" t="s">
        <v>267</v>
      </c>
      <c r="Q110" s="52"/>
      <c r="R110" s="52"/>
      <c r="S110" s="29">
        <f t="shared" ref="S110:X110" si="0">(S119+S121)/(S119+S120+S121+S122)</f>
        <v>0.88888888888888884</v>
      </c>
      <c r="T110" s="29">
        <f t="shared" si="0"/>
        <v>0.86764705882352944</v>
      </c>
      <c r="U110" s="29">
        <f t="shared" si="0"/>
        <v>0.93333333333333335</v>
      </c>
      <c r="V110" s="29">
        <f t="shared" si="0"/>
        <v>0.90769230769230769</v>
      </c>
      <c r="W110" s="29">
        <f t="shared" si="0"/>
        <v>0.81690140845070425</v>
      </c>
      <c r="X110" s="29">
        <f t="shared" si="0"/>
        <v>0.78873239436619713</v>
      </c>
      <c r="Y110" s="29">
        <f t="shared" ref="Y110" si="1">(Y119+Y121)/(Y119+Y120+Y121+Y122)</f>
        <v>0.74647887323943662</v>
      </c>
    </row>
    <row r="111" spans="2:25" s="6" customFormat="1" ht="24" customHeight="1">
      <c r="B111" s="56" t="s">
        <v>87</v>
      </c>
      <c r="C111" s="56"/>
      <c r="D111" s="56"/>
      <c r="E111" s="56"/>
      <c r="F111" s="56"/>
      <c r="G111" s="9"/>
      <c r="H111" s="33" t="s">
        <v>248</v>
      </c>
      <c r="I111" s="36">
        <f>COUNTIF(I85:I106,"non-sensitizer")/(COUNTIF(I85:I106,"sensitizer")+COUNTIF(I85:I106,"non-sensitizer"))</f>
        <v>0</v>
      </c>
      <c r="J111" s="36">
        <f>COUNTIF(J85:J106,"non-sensitizer")/(COUNTIF(J85:J106,"sensitizer")+COUNTIF(J85:J106,"non-sensitizer"))</f>
        <v>0.53333333333333333</v>
      </c>
      <c r="L111" s="32" t="s">
        <v>247</v>
      </c>
      <c r="M111" s="49">
        <f>(COUNTIF(M7:M85,"1")+COUNTIF(M86:M107,"0"))/(COUNTIF(M7:M107,"1")+COUNTIF(M7:M107,"0"))</f>
        <v>0.82558139534883723</v>
      </c>
      <c r="N111" s="49">
        <f>(COUNTIF(N7:N85,"1")+COUNTIF(N86:N107,"0"))/(COUNTIF(N7:N107,"1")+COUNTIF(N7:N107,"0"))</f>
        <v>0.76744186046511631</v>
      </c>
      <c r="O111" s="49">
        <f>(COUNTIF(O7:O85,"1")+COUNTIF(O86:O107,"0"))/(COUNTIF(O7:O107,"1")+COUNTIF(O7:O107,"0"))</f>
        <v>0.72093023255813948</v>
      </c>
      <c r="P111" s="49">
        <f>(COUNTIF(P7:P85,"1")+COUNTIF(P86:P107,"0"))/(COUNTIF(P7:P107,"1")+COUNTIF(P7:P107,"0"))</f>
        <v>0.88372093023255816</v>
      </c>
      <c r="R111" s="48" t="s">
        <v>246</v>
      </c>
      <c r="S111" s="29">
        <f t="shared" ref="S111:X111" si="2">S119/(S119+S120)</f>
        <v>0.96551724137931039</v>
      </c>
      <c r="T111" s="29">
        <f t="shared" si="2"/>
        <v>0.93333333333333335</v>
      </c>
      <c r="U111" s="29">
        <f t="shared" si="2"/>
        <v>1</v>
      </c>
      <c r="V111" s="29">
        <f t="shared" si="2"/>
        <v>0.96551724137931039</v>
      </c>
      <c r="W111" s="29">
        <f t="shared" si="2"/>
        <v>0.79365079365079361</v>
      </c>
      <c r="X111" s="29">
        <f t="shared" si="2"/>
        <v>0.79365079365079361</v>
      </c>
      <c r="Y111" s="29">
        <f t="shared" ref="Y111" si="3">Y119/(Y119+Y120)</f>
        <v>0.74603174603174605</v>
      </c>
    </row>
    <row r="112" spans="2:25" s="6" customFormat="1" ht="18.5">
      <c r="B112" s="8"/>
      <c r="F112" s="7"/>
      <c r="G112" s="7"/>
      <c r="H112" s="34"/>
      <c r="I112" s="34"/>
      <c r="J112" s="34"/>
      <c r="L112" s="33" t="s">
        <v>248</v>
      </c>
      <c r="M112" s="9">
        <f>COUNTIF(M7:M85,"1")/(COUNTIF(M7:M85,"1")+COUNTIF(M7:M85,"0"))</f>
        <v>0.80882352941176472</v>
      </c>
      <c r="N112" s="9">
        <f>COUNTIF(N7:N85,"1")/(COUNTIF(N7:N85,"1")+COUNTIF(N7:N85,"0"))</f>
        <v>0.80882352941176472</v>
      </c>
      <c r="O112" s="9">
        <f>COUNTIF(O7:O85,"1")/(COUNTIF(O7:O85,"1")+COUNTIF(O7:O85,"0"))</f>
        <v>0.75</v>
      </c>
      <c r="P112" s="9">
        <f>COUNTIF(P7:P85,"1")/(COUNTIF(P7:P85,"1")+COUNTIF(P7:P85,"0"))</f>
        <v>0.94117647058823528</v>
      </c>
      <c r="R112" s="32" t="s">
        <v>247</v>
      </c>
      <c r="S112" s="55">
        <f t="shared" ref="S112:X112" si="4">S121/(S121+S122)</f>
        <v>0</v>
      </c>
      <c r="T112" s="55">
        <f t="shared" si="4"/>
        <v>0.375</v>
      </c>
      <c r="U112" s="55">
        <f t="shared" si="4"/>
        <v>0</v>
      </c>
      <c r="V112" s="55">
        <f t="shared" si="4"/>
        <v>0.42857142857142855</v>
      </c>
      <c r="W112" s="55">
        <f t="shared" si="4"/>
        <v>1</v>
      </c>
      <c r="X112" s="55">
        <f t="shared" si="4"/>
        <v>0.75</v>
      </c>
      <c r="Y112" s="55">
        <f t="shared" ref="Y112" si="5">Y121/(Y121+Y122)</f>
        <v>0.75</v>
      </c>
    </row>
    <row r="113" spans="2:25" s="6" customFormat="1" ht="18.5">
      <c r="B113" s="8"/>
      <c r="F113" s="7"/>
      <c r="G113" s="7"/>
      <c r="H113" s="34"/>
      <c r="I113" s="34"/>
      <c r="J113" s="34"/>
      <c r="L113" s="34"/>
      <c r="M113" s="36">
        <f>COUNTIF(M86:M107,"0")/(COUNTIF(M86:M107,"1")+COUNTIF(M86:M107,"0"))</f>
        <v>0.88888888888888884</v>
      </c>
      <c r="N113" s="36">
        <f>COUNTIF(N86:N107,"0")/(COUNTIF(N86:N107,"1")+COUNTIF(N86:N107,"0"))</f>
        <v>0.61111111111111116</v>
      </c>
      <c r="O113" s="36">
        <f>COUNTIF(O86:O107,"0")/(COUNTIF(O86:O107,"1")+COUNTIF(O86:O107,"0"))</f>
        <v>0.61111111111111116</v>
      </c>
      <c r="P113" s="36">
        <f>COUNTIF(P86:P107,"0")/(COUNTIF(P86:P107,"1")+COUNTIF(P86:P107,"0"))</f>
        <v>0.66666666666666663</v>
      </c>
      <c r="R113" s="33" t="s">
        <v>248</v>
      </c>
      <c r="S113" s="30"/>
      <c r="T113" s="30"/>
      <c r="U113" s="30"/>
      <c r="V113" s="30"/>
      <c r="W113" s="30"/>
      <c r="X113" s="30"/>
      <c r="Y113" s="30"/>
    </row>
    <row r="114" spans="2:25" s="6" customFormat="1" ht="18.5">
      <c r="B114" s="8"/>
      <c r="F114" s="7"/>
      <c r="G114" s="7"/>
      <c r="H114" s="31" t="s">
        <v>249</v>
      </c>
      <c r="I114" s="31">
        <f>(COUNTIF(I6:I106,"sensitizer")+COUNTIF(I6:I106,"non-sensitizer"))</f>
        <v>75</v>
      </c>
      <c r="J114" s="31">
        <f>(COUNTIF(J6:J106,"sensitizer")+COUNTIF(J6:J106,"non-sensitizer"))</f>
        <v>85</v>
      </c>
      <c r="L114" s="34"/>
      <c r="M114" s="34"/>
      <c r="N114" s="34"/>
      <c r="O114" s="34"/>
      <c r="P114" s="34"/>
      <c r="R114" s="34"/>
      <c r="S114" s="30"/>
      <c r="T114" s="30"/>
      <c r="U114" s="30"/>
      <c r="V114" s="30"/>
      <c r="W114" s="30"/>
      <c r="X114" s="30"/>
      <c r="Y114" s="30"/>
    </row>
    <row r="115" spans="2:25" s="6" customFormat="1" ht="18.5">
      <c r="B115" s="8"/>
      <c r="F115" s="7"/>
      <c r="G115" s="7"/>
      <c r="H115" s="32" t="s">
        <v>250</v>
      </c>
      <c r="I115" s="32">
        <f>(COUNTIF(I6:I84,"sensitizer")+COUNTIF(I6:I84,"non-sensitizer"))</f>
        <v>68</v>
      </c>
      <c r="J115" s="32">
        <f>(COUNTIF(J6:J84,"sensitizer")+COUNTIF(J6:J84,"non-sensitizer"))</f>
        <v>70</v>
      </c>
      <c r="L115" s="31" t="s">
        <v>249</v>
      </c>
      <c r="M115" s="34"/>
      <c r="N115" s="34"/>
      <c r="O115" s="34"/>
      <c r="P115" s="34"/>
      <c r="R115" s="34"/>
      <c r="S115" s="30"/>
      <c r="T115" s="30"/>
      <c r="U115" s="30"/>
      <c r="V115" s="30"/>
      <c r="W115" s="30"/>
      <c r="X115" s="30"/>
      <c r="Y115" s="30"/>
    </row>
    <row r="116" spans="2:25" s="6" customFormat="1" ht="18.5">
      <c r="B116" s="8"/>
      <c r="F116" s="7"/>
      <c r="G116" s="7"/>
      <c r="H116" s="33" t="s">
        <v>251</v>
      </c>
      <c r="I116" s="33">
        <f>(COUNTIF(I85:I106,"sensitizer")+COUNTIF(I85:I106,"non-sensitizer"))</f>
        <v>7</v>
      </c>
      <c r="J116" s="33">
        <f>(COUNTIF(J85:J106,"sensitizer")+COUNTIF(J85:J106,"non-sensitizer"))</f>
        <v>15</v>
      </c>
      <c r="L116" s="32" t="s">
        <v>250</v>
      </c>
      <c r="M116" s="31">
        <f>(COUNTIF(M7:M107,"1")+COUNTIF(M7:M107,"0"))</f>
        <v>86</v>
      </c>
      <c r="N116" s="31">
        <f>(COUNTIF(N7:N107,"1")+COUNTIF(N7:N107,"0"))</f>
        <v>86</v>
      </c>
      <c r="O116" s="31">
        <f>(COUNTIF(O7:O107,"1")+COUNTIF(O7:O107,"0"))</f>
        <v>86</v>
      </c>
      <c r="P116" s="31">
        <f>(COUNTIF(P7:P107,"1")+COUNTIF(P7:P107,"0"))</f>
        <v>86</v>
      </c>
      <c r="R116" s="31" t="s">
        <v>249</v>
      </c>
      <c r="S116" s="30"/>
      <c r="T116" s="30"/>
      <c r="U116" s="30"/>
      <c r="V116" s="30"/>
      <c r="W116" s="30"/>
      <c r="X116" s="30"/>
      <c r="Y116" s="30"/>
    </row>
    <row r="117" spans="2:25" s="6" customFormat="1" ht="18.5">
      <c r="B117" s="8"/>
      <c r="F117" s="7"/>
      <c r="G117" s="7"/>
      <c r="H117" s="32"/>
      <c r="I117" s="32"/>
      <c r="J117" s="32"/>
      <c r="L117" s="33" t="s">
        <v>251</v>
      </c>
      <c r="M117" s="32">
        <f>(COUNTIF(M7:M85,"1")+COUNTIF(M7:M85,"0"))</f>
        <v>68</v>
      </c>
      <c r="N117" s="32">
        <f>(COUNTIF(N7:N85,"1")+COUNTIF(N7:N85,"0"))</f>
        <v>68</v>
      </c>
      <c r="O117" s="32">
        <f>(COUNTIF(O7:O85,"1")+COUNTIF(O7:O85,"0"))</f>
        <v>68</v>
      </c>
      <c r="P117" s="32">
        <f>(COUNTIF(P7:P85,"1")+COUNTIF(P7:P85,"0"))</f>
        <v>68</v>
      </c>
      <c r="R117" s="32" t="s">
        <v>250</v>
      </c>
      <c r="S117" s="30"/>
      <c r="T117" s="30"/>
      <c r="U117" s="30"/>
      <c r="V117" s="30"/>
      <c r="W117" s="30"/>
      <c r="X117" s="30"/>
      <c r="Y117" s="30"/>
    </row>
    <row r="118" spans="2:25" s="6" customFormat="1" ht="18.5">
      <c r="B118" s="8"/>
      <c r="F118" s="7"/>
      <c r="G118" s="7"/>
      <c r="H118" s="31" t="s">
        <v>252</v>
      </c>
      <c r="I118" s="31">
        <f>(COUNTIF(I6:I84,"sensitizer"))</f>
        <v>68</v>
      </c>
      <c r="J118" s="31">
        <f>(COUNTIF(J6:J84,"sensitizer"))</f>
        <v>68</v>
      </c>
      <c r="L118" s="32"/>
      <c r="M118" s="33">
        <f>(COUNTIF(M86:M107,"1")+COUNTIF(M86:M107,"0"))</f>
        <v>18</v>
      </c>
      <c r="N118" s="33">
        <f>(COUNTIF(N86:N107,"1")+COUNTIF(N86:N107,"0"))</f>
        <v>18</v>
      </c>
      <c r="O118" s="33">
        <f>(COUNTIF(O86:O107,"1")+COUNTIF(O86:O107,"0"))</f>
        <v>18</v>
      </c>
      <c r="P118" s="33">
        <f>(COUNTIF(P86:P107,"1")+COUNTIF(P86:P107,"0"))</f>
        <v>18</v>
      </c>
      <c r="R118" s="33" t="s">
        <v>251</v>
      </c>
      <c r="S118" s="30"/>
      <c r="T118" s="30"/>
      <c r="U118" s="30"/>
      <c r="V118" s="30"/>
      <c r="W118" s="30"/>
      <c r="X118" s="30"/>
      <c r="Y118" s="30"/>
    </row>
    <row r="119" spans="2:25" s="6" customFormat="1" ht="18.5">
      <c r="B119" s="8"/>
      <c r="F119" s="7"/>
      <c r="G119" s="7"/>
      <c r="H119" s="32" t="s">
        <v>253</v>
      </c>
      <c r="I119" s="32">
        <f>(COUNTIF(I6:I84,"non-sensitizer"))</f>
        <v>0</v>
      </c>
      <c r="J119" s="32">
        <f>(COUNTIF(J6:J84,"non-sensitizer"))</f>
        <v>2</v>
      </c>
      <c r="L119" s="31" t="s">
        <v>252</v>
      </c>
      <c r="M119" s="32"/>
      <c r="N119" s="32"/>
      <c r="O119" s="32"/>
      <c r="P119" s="32"/>
      <c r="R119" s="32"/>
      <c r="S119" s="46">
        <f t="shared" ref="S119:Y119" si="6">COUNTIF(S6:S106,"correct positive")</f>
        <v>56</v>
      </c>
      <c r="T119" s="46">
        <f t="shared" si="6"/>
        <v>56</v>
      </c>
      <c r="U119" s="46">
        <f t="shared" si="6"/>
        <v>56</v>
      </c>
      <c r="V119" s="46">
        <f t="shared" si="6"/>
        <v>56</v>
      </c>
      <c r="W119" s="46">
        <f t="shared" si="6"/>
        <v>50</v>
      </c>
      <c r="X119" s="46">
        <f t="shared" si="6"/>
        <v>50</v>
      </c>
      <c r="Y119" s="46">
        <f t="shared" si="6"/>
        <v>47</v>
      </c>
    </row>
    <row r="120" spans="2:25" s="6" customFormat="1" ht="18.5">
      <c r="B120" s="8"/>
      <c r="F120" s="7"/>
      <c r="G120" s="7"/>
      <c r="H120" s="32" t="s">
        <v>254</v>
      </c>
      <c r="I120" s="32">
        <f>COUNTIF(I85:I106,"non-sensitizer")</f>
        <v>0</v>
      </c>
      <c r="J120" s="32">
        <f>COUNTIF(J85:J106,"non-sensitizer")</f>
        <v>8</v>
      </c>
      <c r="L120" s="32" t="s">
        <v>253</v>
      </c>
      <c r="M120" s="31">
        <f>(COUNTIF(M7:M85,"1"))</f>
        <v>55</v>
      </c>
      <c r="N120" s="31">
        <f>(COUNTIF(N7:N85,"1"))</f>
        <v>55</v>
      </c>
      <c r="O120" s="31">
        <f>(COUNTIF(O7:O85,"1"))</f>
        <v>51</v>
      </c>
      <c r="P120" s="31">
        <f>(COUNTIF(P7:P85,"1"))</f>
        <v>64</v>
      </c>
      <c r="R120" s="31" t="s">
        <v>252</v>
      </c>
      <c r="S120" s="30">
        <f t="shared" ref="S120:Y120" si="7">COUNTIF(S6:S106,"false negative")</f>
        <v>2</v>
      </c>
      <c r="T120" s="30">
        <f t="shared" si="7"/>
        <v>4</v>
      </c>
      <c r="U120" s="30">
        <f t="shared" si="7"/>
        <v>0</v>
      </c>
      <c r="V120" s="30">
        <f t="shared" si="7"/>
        <v>2</v>
      </c>
      <c r="W120" s="30">
        <f t="shared" si="7"/>
        <v>13</v>
      </c>
      <c r="X120" s="30">
        <f t="shared" si="7"/>
        <v>13</v>
      </c>
      <c r="Y120" s="30">
        <f t="shared" si="7"/>
        <v>16</v>
      </c>
    </row>
    <row r="121" spans="2:25" s="6" customFormat="1" ht="18.5">
      <c r="B121" s="8"/>
      <c r="F121" s="7"/>
      <c r="G121" s="7"/>
      <c r="H121" s="33" t="s">
        <v>255</v>
      </c>
      <c r="I121" s="33">
        <f>COUNTIF(I85:I106,"sensitizer")</f>
        <v>7</v>
      </c>
      <c r="J121" s="33">
        <f>COUNTIF(J85:J106,"sensitizer")</f>
        <v>7</v>
      </c>
      <c r="L121" s="32" t="s">
        <v>254</v>
      </c>
      <c r="M121" s="32">
        <f>(COUNTIF(M7:M85,"0"))</f>
        <v>13</v>
      </c>
      <c r="N121" s="32">
        <f>(COUNTIF(N7:N85,"0"))</f>
        <v>13</v>
      </c>
      <c r="O121" s="32">
        <f>(COUNTIF(O7:O85,"0"))</f>
        <v>17</v>
      </c>
      <c r="P121" s="32">
        <f>(COUNTIF(P7:P85,"0"))</f>
        <v>4</v>
      </c>
      <c r="R121" s="32" t="s">
        <v>253</v>
      </c>
      <c r="S121" s="30">
        <f t="shared" ref="S121:Y121" si="8">COUNTIF(S6:S106,"correct negative")</f>
        <v>0</v>
      </c>
      <c r="T121" s="30">
        <f t="shared" si="8"/>
        <v>3</v>
      </c>
      <c r="U121" s="30">
        <f t="shared" si="8"/>
        <v>0</v>
      </c>
      <c r="V121" s="30">
        <f t="shared" si="8"/>
        <v>3</v>
      </c>
      <c r="W121" s="30">
        <f t="shared" si="8"/>
        <v>8</v>
      </c>
      <c r="X121" s="30">
        <f t="shared" si="8"/>
        <v>6</v>
      </c>
      <c r="Y121" s="30">
        <f t="shared" si="8"/>
        <v>6</v>
      </c>
    </row>
    <row r="122" spans="2:25" s="6" customFormat="1" ht="18.5">
      <c r="B122" s="5"/>
      <c r="C122" s="3"/>
      <c r="D122" s="3"/>
      <c r="E122" s="3"/>
      <c r="F122" s="4"/>
      <c r="G122" s="4"/>
      <c r="H122" s="4"/>
      <c r="I122" s="4"/>
      <c r="J122" s="4"/>
      <c r="K122" s="3"/>
      <c r="L122" s="33" t="s">
        <v>255</v>
      </c>
      <c r="M122" s="32">
        <f>COUNTIF(M86:M107,"0")</f>
        <v>16</v>
      </c>
      <c r="N122" s="32">
        <f>COUNTIF(N86:N107,"0")</f>
        <v>11</v>
      </c>
      <c r="O122" s="32">
        <f>COUNTIF(O86:O107,"0")</f>
        <v>11</v>
      </c>
      <c r="P122" s="32">
        <f>COUNTIF(P86:P107,"0")</f>
        <v>12</v>
      </c>
      <c r="R122" s="32" t="s">
        <v>254</v>
      </c>
      <c r="S122" s="47">
        <f t="shared" ref="S122:Y122" si="9">COUNTIF(S6:S106,"false positive")</f>
        <v>5</v>
      </c>
      <c r="T122" s="47">
        <f t="shared" si="9"/>
        <v>5</v>
      </c>
      <c r="U122" s="47">
        <f t="shared" si="9"/>
        <v>4</v>
      </c>
      <c r="V122" s="47">
        <f t="shared" si="9"/>
        <v>4</v>
      </c>
      <c r="W122" s="47">
        <f t="shared" si="9"/>
        <v>0</v>
      </c>
      <c r="X122" s="47">
        <f t="shared" si="9"/>
        <v>2</v>
      </c>
      <c r="Y122" s="47">
        <f t="shared" si="9"/>
        <v>2</v>
      </c>
    </row>
    <row r="123" spans="2:25" ht="18.5">
      <c r="H123" s="31" t="s">
        <v>234</v>
      </c>
      <c r="I123" s="46">
        <f>COUNTIF(I6:I106,"inconclusive")</f>
        <v>23</v>
      </c>
      <c r="J123" s="46">
        <f>COUNTIF(J6:J106,"inconclusive")</f>
        <v>13</v>
      </c>
      <c r="M123" s="33">
        <f>COUNTIF(M86:M107,"1")</f>
        <v>2</v>
      </c>
      <c r="N123" s="33">
        <f>COUNTIF(N86:N107,"1")</f>
        <v>7</v>
      </c>
      <c r="O123" s="33">
        <f>COUNTIF(O86:O107,"1")</f>
        <v>7</v>
      </c>
      <c r="P123" s="33">
        <f>COUNTIF(P86:P107,"1")</f>
        <v>6</v>
      </c>
      <c r="Q123" s="6"/>
      <c r="R123" s="33" t="s">
        <v>255</v>
      </c>
      <c r="S123" s="28"/>
      <c r="T123" s="28"/>
      <c r="U123" s="28"/>
      <c r="V123" s="28"/>
      <c r="W123" s="28"/>
      <c r="X123" s="28"/>
      <c r="Y123" s="28"/>
    </row>
    <row r="124" spans="2:25" ht="18.5">
      <c r="H124" s="33" t="s">
        <v>4</v>
      </c>
      <c r="I124" s="47">
        <f>COUNTIF(I6:I106,"out of AD")</f>
        <v>3</v>
      </c>
      <c r="J124" s="47">
        <f>COUNTIF(J6:J106,"out of AD")</f>
        <v>3</v>
      </c>
      <c r="L124" s="31" t="s">
        <v>234</v>
      </c>
      <c r="R124" s="28"/>
      <c r="S124" s="46">
        <f t="shared" ref="S124:Y124" si="10">COUNTIF(S6:S106,"inconclusive")</f>
        <v>8</v>
      </c>
      <c r="T124" s="46">
        <f t="shared" si="10"/>
        <v>3</v>
      </c>
      <c r="U124" s="46">
        <f t="shared" si="10"/>
        <v>8</v>
      </c>
      <c r="V124" s="46">
        <f t="shared" si="10"/>
        <v>3</v>
      </c>
      <c r="W124" s="46">
        <f t="shared" si="10"/>
        <v>0</v>
      </c>
      <c r="X124" s="46">
        <f t="shared" si="10"/>
        <v>0</v>
      </c>
      <c r="Y124" s="46">
        <f t="shared" si="10"/>
        <v>0</v>
      </c>
    </row>
    <row r="125" spans="2:25" ht="18.5">
      <c r="L125" s="33" t="s">
        <v>4</v>
      </c>
      <c r="M125" s="27"/>
      <c r="N125" s="27"/>
      <c r="O125" s="27"/>
      <c r="P125" s="27"/>
      <c r="Q125" s="27"/>
      <c r="R125" s="31" t="s">
        <v>234</v>
      </c>
      <c r="S125" s="47">
        <f t="shared" ref="S125:Y125" si="11">COUNTIF(S6:S106,"negativeout of AD")+COUNTIF(S6:S106,"positiveout of AD")</f>
        <v>0</v>
      </c>
      <c r="T125" s="47">
        <f t="shared" si="11"/>
        <v>0</v>
      </c>
      <c r="U125" s="47">
        <f t="shared" si="11"/>
        <v>3</v>
      </c>
      <c r="V125" s="47">
        <f t="shared" si="11"/>
        <v>3</v>
      </c>
      <c r="W125" s="47">
        <f t="shared" si="11"/>
        <v>0</v>
      </c>
      <c r="X125" s="47">
        <f t="shared" si="11"/>
        <v>0</v>
      </c>
      <c r="Y125" s="47">
        <f t="shared" si="11"/>
        <v>0</v>
      </c>
    </row>
    <row r="126" spans="2:25" ht="17.5">
      <c r="M126" s="52"/>
      <c r="N126" s="52"/>
      <c r="O126" s="52"/>
      <c r="P126" s="52"/>
      <c r="Q126" s="52"/>
      <c r="R126" s="33" t="s">
        <v>4</v>
      </c>
    </row>
    <row r="127" spans="2:25" ht="17.5">
      <c r="R127" s="6"/>
    </row>
    <row r="128" spans="2:25" ht="17.5">
      <c r="R128" s="6"/>
    </row>
    <row r="130" spans="18:18">
      <c r="R130" s="4"/>
    </row>
    <row r="131" spans="18:18">
      <c r="R131" s="4"/>
    </row>
    <row r="132" spans="18:18">
      <c r="R132" s="4"/>
    </row>
  </sheetData>
  <mergeCells count="4">
    <mergeCell ref="B110:F110"/>
    <mergeCell ref="B111:F111"/>
    <mergeCell ref="U4:V4"/>
    <mergeCell ref="U107:V108"/>
  </mergeCells>
  <phoneticPr fontId="3"/>
  <conditionalFormatting sqref="M110:M123">
    <cfRule type="containsText" dxfId="7" priority="7" operator="containsText" text="negative">
      <formula>NOT(ISERROR(SEARCH("negative",M110)))</formula>
    </cfRule>
    <cfRule type="containsText" dxfId="6" priority="8" operator="containsText" text="negative">
      <formula>NOT(ISERROR(SEARCH("negative",M110)))</formula>
    </cfRule>
  </conditionalFormatting>
  <conditionalFormatting sqref="N110:N123">
    <cfRule type="containsText" dxfId="5" priority="5" operator="containsText" text="negative">
      <formula>NOT(ISERROR(SEARCH("negative",N110)))</formula>
    </cfRule>
    <cfRule type="containsText" dxfId="4" priority="6" operator="containsText" text="negative">
      <formula>NOT(ISERROR(SEARCH("negative",N110)))</formula>
    </cfRule>
  </conditionalFormatting>
  <conditionalFormatting sqref="O110:P123">
    <cfRule type="containsText" dxfId="3" priority="3" operator="containsText" text="negative">
      <formula>NOT(ISERROR(SEARCH("negative",O110)))</formula>
    </cfRule>
    <cfRule type="containsText" dxfId="2" priority="4" operator="containsText" text="negative">
      <formula>NOT(ISERROR(SEARCH("negative",O110)))</formula>
    </cfRule>
  </conditionalFormatting>
  <conditionalFormatting sqref="I109:J121">
    <cfRule type="containsText" dxfId="1" priority="1" operator="containsText" text="negative">
      <formula>NOT(ISERROR(SEARCH("negative",I109)))</formula>
    </cfRule>
    <cfRule type="containsText" dxfId="0" priority="2" operator="containsText" text="negative">
      <formula>NOT(ISERROR(SEARCH("negative",I109)))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A0F4-802B-D74C-B7F9-E44FA91C8C22}">
  <dimension ref="A1"/>
  <sheetViews>
    <sheetView workbookViewId="0"/>
  </sheetViews>
  <sheetFormatPr defaultColWidth="11" defaultRowHeight="15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 file2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aiba7268@gmail.com</dc:creator>
  <cp:lastModifiedBy>THABET Hannah</cp:lastModifiedBy>
  <dcterms:created xsi:type="dcterms:W3CDTF">2021-09-08T09:41:48Z</dcterms:created>
  <dcterms:modified xsi:type="dcterms:W3CDTF">2022-12-16T16:48:21Z</dcterms:modified>
</cp:coreProperties>
</file>